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a Tisnawati\Documents\Print Hidden\"/>
    </mc:Choice>
  </mc:AlternateContent>
  <bookViews>
    <workbookView xWindow="0" yWindow="0" windowWidth="20490" windowHeight="6855" tabRatio="341" activeTab="2"/>
  </bookViews>
  <sheets>
    <sheet name="Sheet1" sheetId="12" r:id="rId1"/>
    <sheet name="AHLI" sheetId="11" r:id="rId2"/>
    <sheet name="TERAMPIL" sheetId="10" r:id="rId3"/>
  </sheets>
  <definedNames>
    <definedName name="_xlnm._FilterDatabase" localSheetId="1" hidden="1">AHLI!$A$3:$V$225</definedName>
    <definedName name="_xlnm._FilterDatabase" localSheetId="2" hidden="1">TERAMPIL!$A$3:$T$238</definedName>
    <definedName name="_xlnm.Print_Area" localSheetId="1">AHLI!$A$1:$T$230</definedName>
    <definedName name="_xlnm.Print_Area" localSheetId="2">TERAMPIL!$A$1:$T$246</definedName>
    <definedName name="_xlnm.Print_Titles" localSheetId="1">AHLI!$3:$4</definedName>
    <definedName name="_xlnm.Print_Titles" localSheetId="2">TERAMPIL!$3:$4</definedName>
  </definedNames>
  <calcPr calcId="152511"/>
</workbook>
</file>

<file path=xl/calcChain.xml><?xml version="1.0" encoding="utf-8"?>
<calcChain xmlns="http://schemas.openxmlformats.org/spreadsheetml/2006/main">
  <c r="S98" i="11" l="1"/>
  <c r="E228" i="11" l="1"/>
  <c r="D22" i="12"/>
  <c r="E22" i="12" s="1"/>
  <c r="D21" i="12"/>
  <c r="E21" i="12" s="1"/>
  <c r="D20" i="12"/>
  <c r="E20" i="12" s="1"/>
  <c r="D19" i="12"/>
  <c r="E19" i="12" s="1"/>
  <c r="S42" i="10" l="1"/>
  <c r="S54" i="10"/>
  <c r="S235" i="10"/>
  <c r="S76" i="10"/>
  <c r="S75" i="10"/>
  <c r="S74" i="10"/>
  <c r="S41" i="10"/>
  <c r="S37" i="10"/>
  <c r="S73" i="10"/>
  <c r="S77" i="10"/>
  <c r="S114" i="11"/>
  <c r="S115" i="11"/>
  <c r="S113" i="11"/>
  <c r="S80" i="10"/>
  <c r="S79" i="10"/>
  <c r="S78" i="10"/>
  <c r="S36" i="10"/>
  <c r="S38" i="10"/>
  <c r="S43" i="10"/>
  <c r="S40" i="10"/>
  <c r="S125" i="11"/>
  <c r="S124" i="11"/>
  <c r="S129" i="11"/>
  <c r="S128" i="11"/>
  <c r="S25" i="10"/>
  <c r="S24" i="10"/>
  <c r="S23" i="10"/>
  <c r="S22" i="10"/>
  <c r="S96" i="11"/>
  <c r="S97" i="11"/>
  <c r="S26" i="10"/>
  <c r="S110" i="11"/>
  <c r="S109" i="11"/>
  <c r="S233" i="10"/>
  <c r="S232" i="10"/>
  <c r="S27" i="10"/>
  <c r="S111" i="11"/>
  <c r="T228" i="10"/>
  <c r="T231" i="10"/>
  <c r="T234" i="10"/>
  <c r="R9" i="10"/>
  <c r="T9" i="10" s="1"/>
  <c r="R6" i="10"/>
  <c r="T6" i="10" s="1"/>
  <c r="R7" i="10"/>
  <c r="T7" i="10" s="1"/>
  <c r="R8" i="10"/>
  <c r="T8" i="10" s="1"/>
  <c r="R10" i="10"/>
  <c r="T10" i="10" s="1"/>
  <c r="R11" i="10"/>
  <c r="T11" i="10" s="1"/>
  <c r="R12" i="10"/>
  <c r="T12" i="10" s="1"/>
  <c r="R13" i="10"/>
  <c r="T13" i="10" s="1"/>
  <c r="R14" i="10"/>
  <c r="T14" i="10" s="1"/>
  <c r="R15" i="10"/>
  <c r="T15" i="10" s="1"/>
  <c r="R16" i="10"/>
  <c r="T16" i="10" s="1"/>
  <c r="R17" i="10"/>
  <c r="T17" i="10" s="1"/>
  <c r="R18" i="10"/>
  <c r="T18" i="10" s="1"/>
  <c r="R19" i="10"/>
  <c r="T19" i="10" s="1"/>
  <c r="R20" i="10"/>
  <c r="T20" i="10" s="1"/>
  <c r="R21" i="10"/>
  <c r="T21" i="10" s="1"/>
  <c r="R22" i="10"/>
  <c r="R23" i="10"/>
  <c r="R24" i="10"/>
  <c r="R25" i="10"/>
  <c r="R26" i="10"/>
  <c r="T26" i="10" s="1"/>
  <c r="R27" i="10"/>
  <c r="T27" i="10" s="1"/>
  <c r="R28" i="10"/>
  <c r="T28" i="10" s="1"/>
  <c r="R29" i="10"/>
  <c r="T29" i="10" s="1"/>
  <c r="R30" i="10"/>
  <c r="T30" i="10" s="1"/>
  <c r="R31" i="10"/>
  <c r="T31" i="10" s="1"/>
  <c r="R32" i="10"/>
  <c r="T32" i="10" s="1"/>
  <c r="R33" i="10"/>
  <c r="T33" i="10" s="1"/>
  <c r="R34" i="10"/>
  <c r="T34" i="10" s="1"/>
  <c r="R36" i="10"/>
  <c r="R37" i="10"/>
  <c r="R38" i="10"/>
  <c r="T38" i="10" s="1"/>
  <c r="R40" i="10"/>
  <c r="R41" i="10"/>
  <c r="R42" i="10"/>
  <c r="T42" i="10" s="1"/>
  <c r="R43" i="10"/>
  <c r="R44" i="10"/>
  <c r="T44" i="10" s="1"/>
  <c r="R45" i="10"/>
  <c r="T45" i="10" s="1"/>
  <c r="R46" i="10"/>
  <c r="T46" i="10" s="1"/>
  <c r="R47" i="10"/>
  <c r="T47" i="10" s="1"/>
  <c r="R48" i="10"/>
  <c r="T48" i="10" s="1"/>
  <c r="R49" i="10"/>
  <c r="T49" i="10" s="1"/>
  <c r="R50" i="10"/>
  <c r="T50" i="10" s="1"/>
  <c r="R51" i="10"/>
  <c r="T51" i="10" s="1"/>
  <c r="R52" i="10"/>
  <c r="T52" i="10" s="1"/>
  <c r="R53" i="10"/>
  <c r="T53" i="10" s="1"/>
  <c r="R54" i="10"/>
  <c r="R55" i="10"/>
  <c r="T55" i="10" s="1"/>
  <c r="R56" i="10"/>
  <c r="T56" i="10" s="1"/>
  <c r="R57" i="10"/>
  <c r="T57" i="10" s="1"/>
  <c r="R58" i="10"/>
  <c r="T58" i="10" s="1"/>
  <c r="R59" i="10"/>
  <c r="T59" i="10" s="1"/>
  <c r="R60" i="10"/>
  <c r="T60" i="10" s="1"/>
  <c r="R61" i="10"/>
  <c r="T61" i="10" s="1"/>
  <c r="R62" i="10"/>
  <c r="T62" i="10" s="1"/>
  <c r="R63" i="10"/>
  <c r="T63" i="10" s="1"/>
  <c r="R64" i="10"/>
  <c r="T64" i="10" s="1"/>
  <c r="R65" i="10"/>
  <c r="T65" i="10" s="1"/>
  <c r="R66" i="10"/>
  <c r="T66" i="10" s="1"/>
  <c r="R67" i="10"/>
  <c r="T67" i="10" s="1"/>
  <c r="R68" i="10"/>
  <c r="T68" i="10" s="1"/>
  <c r="R69" i="10"/>
  <c r="T69" i="10" s="1"/>
  <c r="R70" i="10"/>
  <c r="T70" i="10" s="1"/>
  <c r="R71" i="10"/>
  <c r="T71" i="10" s="1"/>
  <c r="R73" i="10"/>
  <c r="T73" i="10" s="1"/>
  <c r="R74" i="10"/>
  <c r="T74" i="10" s="1"/>
  <c r="R75" i="10"/>
  <c r="T75" i="10" s="1"/>
  <c r="R76" i="10"/>
  <c r="T76" i="10" s="1"/>
  <c r="R77" i="10"/>
  <c r="R78" i="10"/>
  <c r="T78" i="10" s="1"/>
  <c r="R79" i="10"/>
  <c r="T79" i="10" s="1"/>
  <c r="R80" i="10"/>
  <c r="T80" i="10" s="1"/>
  <c r="R81" i="10"/>
  <c r="T81" i="10" s="1"/>
  <c r="R82" i="10"/>
  <c r="T82" i="10" s="1"/>
  <c r="R83" i="10"/>
  <c r="T83" i="10" s="1"/>
  <c r="R85" i="10"/>
  <c r="T85" i="10" s="1"/>
  <c r="R86" i="10"/>
  <c r="T86" i="10" s="1"/>
  <c r="R87" i="10"/>
  <c r="T87" i="10" s="1"/>
  <c r="R89" i="10"/>
  <c r="T89" i="10" s="1"/>
  <c r="R90" i="10"/>
  <c r="T90" i="10" s="1"/>
  <c r="R91" i="10"/>
  <c r="T91" i="10" s="1"/>
  <c r="R92" i="10"/>
  <c r="T92" i="10" s="1"/>
  <c r="R93" i="10"/>
  <c r="T93" i="10" s="1"/>
  <c r="R94" i="10"/>
  <c r="T94" i="10" s="1"/>
  <c r="R95" i="10"/>
  <c r="T95" i="10" s="1"/>
  <c r="R96" i="10"/>
  <c r="T96" i="10" s="1"/>
  <c r="R97" i="10"/>
  <c r="T97" i="10" s="1"/>
  <c r="R98" i="10"/>
  <c r="T98" i="10" s="1"/>
  <c r="R99" i="10"/>
  <c r="T99" i="10" s="1"/>
  <c r="R101" i="10"/>
  <c r="T101" i="10" s="1"/>
  <c r="R102" i="10"/>
  <c r="T102" i="10" s="1"/>
  <c r="R103" i="10"/>
  <c r="T103" i="10" s="1"/>
  <c r="R104" i="10"/>
  <c r="T104" i="10" s="1"/>
  <c r="R105" i="10"/>
  <c r="T105" i="10" s="1"/>
  <c r="R106" i="10"/>
  <c r="T106" i="10" s="1"/>
  <c r="R107" i="10"/>
  <c r="T107" i="10" s="1"/>
  <c r="R108" i="10"/>
  <c r="T108" i="10" s="1"/>
  <c r="R109" i="10"/>
  <c r="T109" i="10" s="1"/>
  <c r="R110" i="10"/>
  <c r="T110" i="10" s="1"/>
  <c r="R112" i="10"/>
  <c r="T112" i="10" s="1"/>
  <c r="R113" i="10"/>
  <c r="T113" i="10" s="1"/>
  <c r="R114" i="10"/>
  <c r="T114" i="10" s="1"/>
  <c r="R115" i="10"/>
  <c r="T115" i="10" s="1"/>
  <c r="R116" i="10"/>
  <c r="T116" i="10" s="1"/>
  <c r="R117" i="10"/>
  <c r="T117" i="10" s="1"/>
  <c r="R118" i="10"/>
  <c r="T118" i="10" s="1"/>
  <c r="R119" i="10"/>
  <c r="T119" i="10" s="1"/>
  <c r="R120" i="10"/>
  <c r="T120" i="10" s="1"/>
  <c r="R121" i="10"/>
  <c r="T121" i="10" s="1"/>
  <c r="R122" i="10"/>
  <c r="T122" i="10" s="1"/>
  <c r="R123" i="10"/>
  <c r="T123" i="10" s="1"/>
  <c r="R124" i="10"/>
  <c r="T124" i="10" s="1"/>
  <c r="R125" i="10"/>
  <c r="T125" i="10" s="1"/>
  <c r="R127" i="10"/>
  <c r="T127" i="10" s="1"/>
  <c r="R128" i="10"/>
  <c r="T128" i="10" s="1"/>
  <c r="R129" i="10"/>
  <c r="T129" i="10" s="1"/>
  <c r="R130" i="10"/>
  <c r="T130" i="10" s="1"/>
  <c r="R131" i="10"/>
  <c r="T131" i="10" s="1"/>
  <c r="R132" i="10"/>
  <c r="T132" i="10" s="1"/>
  <c r="R133" i="10"/>
  <c r="T133" i="10" s="1"/>
  <c r="R134" i="10"/>
  <c r="T134" i="10" s="1"/>
  <c r="R135" i="10"/>
  <c r="T135" i="10" s="1"/>
  <c r="R137" i="10"/>
  <c r="T137" i="10" s="1"/>
  <c r="R138" i="10"/>
  <c r="T138" i="10" s="1"/>
  <c r="R139" i="10"/>
  <c r="T139" i="10" s="1"/>
  <c r="R140" i="10"/>
  <c r="T140" i="10" s="1"/>
  <c r="R141" i="10"/>
  <c r="T141" i="10" s="1"/>
  <c r="R142" i="10"/>
  <c r="T142" i="10" s="1"/>
  <c r="R143" i="10"/>
  <c r="T143" i="10" s="1"/>
  <c r="R144" i="10"/>
  <c r="T144" i="10" s="1"/>
  <c r="R145" i="10"/>
  <c r="T145" i="10" s="1"/>
  <c r="R146" i="10"/>
  <c r="T146" i="10" s="1"/>
  <c r="R147" i="10"/>
  <c r="T147" i="10" s="1"/>
  <c r="R148" i="10"/>
  <c r="T148" i="10" s="1"/>
  <c r="R149" i="10"/>
  <c r="T149" i="10" s="1"/>
  <c r="R150" i="10"/>
  <c r="T150" i="10" s="1"/>
  <c r="R151" i="10"/>
  <c r="T151" i="10" s="1"/>
  <c r="R152" i="10"/>
  <c r="T152" i="10" s="1"/>
  <c r="R153" i="10"/>
  <c r="T153" i="10" s="1"/>
  <c r="R154" i="10"/>
  <c r="T154" i="10" s="1"/>
  <c r="R155" i="10"/>
  <c r="T155" i="10" s="1"/>
  <c r="R156" i="10"/>
  <c r="T156" i="10" s="1"/>
  <c r="R157" i="10"/>
  <c r="T157" i="10" s="1"/>
  <c r="R158" i="10"/>
  <c r="T158" i="10" s="1"/>
  <c r="R159" i="10"/>
  <c r="T159" i="10" s="1"/>
  <c r="R160" i="10"/>
  <c r="T160" i="10" s="1"/>
  <c r="R161" i="10"/>
  <c r="T161" i="10" s="1"/>
  <c r="R162" i="10"/>
  <c r="T162" i="10" s="1"/>
  <c r="R163" i="10"/>
  <c r="T163" i="10" s="1"/>
  <c r="R164" i="10"/>
  <c r="T164" i="10" s="1"/>
  <c r="R165" i="10"/>
  <c r="T165" i="10" s="1"/>
  <c r="R166" i="10"/>
  <c r="T166" i="10" s="1"/>
  <c r="R167" i="10"/>
  <c r="T167" i="10" s="1"/>
  <c r="R168" i="10"/>
  <c r="T168" i="10" s="1"/>
  <c r="R169" i="10"/>
  <c r="T169" i="10" s="1"/>
  <c r="R170" i="10"/>
  <c r="T170" i="10" s="1"/>
  <c r="R172" i="10"/>
  <c r="T172" i="10" s="1"/>
  <c r="R173" i="10"/>
  <c r="T173" i="10" s="1"/>
  <c r="R174" i="10"/>
  <c r="T174" i="10" s="1"/>
  <c r="R175" i="10"/>
  <c r="T175" i="10" s="1"/>
  <c r="R176" i="10"/>
  <c r="T176" i="10" s="1"/>
  <c r="R177" i="10"/>
  <c r="T177" i="10" s="1"/>
  <c r="R178" i="10"/>
  <c r="T178" i="10" s="1"/>
  <c r="R179" i="10"/>
  <c r="T179" i="10" s="1"/>
  <c r="R181" i="10"/>
  <c r="T181" i="10" s="1"/>
  <c r="R182" i="10"/>
  <c r="T182" i="10" s="1"/>
  <c r="R183" i="10"/>
  <c r="T183" i="10" s="1"/>
  <c r="R184" i="10"/>
  <c r="T184" i="10" s="1"/>
  <c r="R185" i="10"/>
  <c r="T185" i="10" s="1"/>
  <c r="R186" i="10"/>
  <c r="T186" i="10" s="1"/>
  <c r="R187" i="10"/>
  <c r="T187" i="10" s="1"/>
  <c r="R188" i="10"/>
  <c r="T188" i="10" s="1"/>
  <c r="R189" i="10"/>
  <c r="T189" i="10" s="1"/>
  <c r="R190" i="10"/>
  <c r="T190" i="10" s="1"/>
  <c r="R191" i="10"/>
  <c r="T191" i="10" s="1"/>
  <c r="R192" i="10"/>
  <c r="T192" i="10" s="1"/>
  <c r="R193" i="10"/>
  <c r="T193" i="10" s="1"/>
  <c r="R194" i="10"/>
  <c r="T194" i="10" s="1"/>
  <c r="R195" i="10"/>
  <c r="T195" i="10" s="1"/>
  <c r="R196" i="10"/>
  <c r="T196" i="10" s="1"/>
  <c r="R198" i="10"/>
  <c r="T198" i="10" s="1"/>
  <c r="R199" i="10"/>
  <c r="T199" i="10" s="1"/>
  <c r="R200" i="10"/>
  <c r="T200" i="10" s="1"/>
  <c r="R201" i="10"/>
  <c r="T201" i="10" s="1"/>
  <c r="R202" i="10"/>
  <c r="T202" i="10" s="1"/>
  <c r="R203" i="10"/>
  <c r="T203" i="10" s="1"/>
  <c r="R204" i="10"/>
  <c r="T204" i="10" s="1"/>
  <c r="R205" i="10"/>
  <c r="T205" i="10" s="1"/>
  <c r="R206" i="10"/>
  <c r="T206" i="10" s="1"/>
  <c r="R207" i="10"/>
  <c r="T207" i="10" s="1"/>
  <c r="R208" i="10"/>
  <c r="T208" i="10" s="1"/>
  <c r="R209" i="10"/>
  <c r="T209" i="10" s="1"/>
  <c r="R210" i="10"/>
  <c r="T210" i="10" s="1"/>
  <c r="R211" i="10"/>
  <c r="T211" i="10" s="1"/>
  <c r="R212" i="10"/>
  <c r="T212" i="10" s="1"/>
  <c r="R213" i="10"/>
  <c r="T213" i="10" s="1"/>
  <c r="R214" i="10"/>
  <c r="T214" i="10" s="1"/>
  <c r="R216" i="10"/>
  <c r="T216" i="10" s="1"/>
  <c r="R217" i="10"/>
  <c r="T217" i="10" s="1"/>
  <c r="R218" i="10"/>
  <c r="T218" i="10" s="1"/>
  <c r="R220" i="10"/>
  <c r="T220" i="10" s="1"/>
  <c r="R221" i="10"/>
  <c r="T221" i="10" s="1"/>
  <c r="R222" i="10"/>
  <c r="T222" i="10" s="1"/>
  <c r="R223" i="10"/>
  <c r="T223" i="10" s="1"/>
  <c r="R224" i="10"/>
  <c r="T224" i="10" s="1"/>
  <c r="R225" i="10"/>
  <c r="T225" i="10" s="1"/>
  <c r="R227" i="10"/>
  <c r="T227" i="10" s="1"/>
  <c r="R229" i="10"/>
  <c r="T229" i="10" s="1"/>
  <c r="R230" i="10"/>
  <c r="T230" i="10" s="1"/>
  <c r="R232" i="10"/>
  <c r="R233" i="10"/>
  <c r="R235" i="10"/>
  <c r="R5" i="10"/>
  <c r="T5" i="10" s="1"/>
  <c r="R117" i="11"/>
  <c r="T117" i="11"/>
  <c r="R203" i="11"/>
  <c r="T203" i="11"/>
  <c r="R7" i="11"/>
  <c r="T7" i="11"/>
  <c r="R8" i="11"/>
  <c r="T8" i="11"/>
  <c r="R10" i="11"/>
  <c r="T10" i="11"/>
  <c r="R11" i="11"/>
  <c r="T11" i="11"/>
  <c r="R12" i="11"/>
  <c r="T12" i="11"/>
  <c r="R14" i="11"/>
  <c r="T14" i="11"/>
  <c r="R15" i="11"/>
  <c r="T15" i="11"/>
  <c r="R16" i="11"/>
  <c r="T16" i="11"/>
  <c r="R18" i="11"/>
  <c r="T18" i="11"/>
  <c r="R19" i="11"/>
  <c r="T19" i="11"/>
  <c r="R20" i="11"/>
  <c r="T20" i="11"/>
  <c r="R22" i="11"/>
  <c r="T22" i="11"/>
  <c r="R23" i="11"/>
  <c r="T23" i="11"/>
  <c r="R24" i="11"/>
  <c r="T24" i="11"/>
  <c r="R26" i="11"/>
  <c r="T26" i="11"/>
  <c r="R27" i="11"/>
  <c r="T27" i="11"/>
  <c r="R29" i="11"/>
  <c r="T29" i="11"/>
  <c r="R30" i="11"/>
  <c r="T30" i="11"/>
  <c r="R32" i="11"/>
  <c r="T32" i="11"/>
  <c r="R33" i="11"/>
  <c r="T33" i="11"/>
  <c r="R34" i="11"/>
  <c r="T34" i="11"/>
  <c r="R36" i="11"/>
  <c r="T36" i="11"/>
  <c r="R37" i="11"/>
  <c r="T37" i="11"/>
  <c r="R38" i="11"/>
  <c r="T38" i="11"/>
  <c r="R39" i="11"/>
  <c r="T39" i="11"/>
  <c r="R41" i="11"/>
  <c r="T41" i="11"/>
  <c r="R42" i="11"/>
  <c r="T42" i="11"/>
  <c r="R44" i="11"/>
  <c r="T44" i="11"/>
  <c r="R45" i="11"/>
  <c r="T45" i="11"/>
  <c r="R47" i="11"/>
  <c r="T47" i="11"/>
  <c r="R48" i="11"/>
  <c r="T48" i="11"/>
  <c r="R50" i="11"/>
  <c r="T50" i="11"/>
  <c r="R51" i="11"/>
  <c r="T51" i="11"/>
  <c r="R53" i="11"/>
  <c r="T53" i="11"/>
  <c r="R54" i="11"/>
  <c r="T54" i="11"/>
  <c r="R55" i="11"/>
  <c r="T55" i="11"/>
  <c r="R57" i="11"/>
  <c r="T57" i="11"/>
  <c r="R58" i="11"/>
  <c r="T58" i="11"/>
  <c r="R59" i="11"/>
  <c r="T59" i="11"/>
  <c r="R61" i="11"/>
  <c r="T61" i="11"/>
  <c r="R62" i="11"/>
  <c r="T62" i="11" s="1"/>
  <c r="R63" i="11"/>
  <c r="T63" i="11" s="1"/>
  <c r="R65" i="11"/>
  <c r="T65" i="11" s="1"/>
  <c r="R66" i="11"/>
  <c r="T66" i="11" s="1"/>
  <c r="R68" i="11"/>
  <c r="T68" i="11" s="1"/>
  <c r="R69" i="11"/>
  <c r="T69" i="11" s="1"/>
  <c r="R71" i="11"/>
  <c r="T71" i="11" s="1"/>
  <c r="R72" i="11"/>
  <c r="T72" i="11" s="1"/>
  <c r="R74" i="11"/>
  <c r="T74" i="11" s="1"/>
  <c r="R75" i="11"/>
  <c r="T75" i="11" s="1"/>
  <c r="R77" i="11"/>
  <c r="T77" i="11" s="1"/>
  <c r="R78" i="11"/>
  <c r="T78" i="11" s="1"/>
  <c r="R79" i="11"/>
  <c r="T79" i="11" s="1"/>
  <c r="R81" i="11"/>
  <c r="T81" i="11" s="1"/>
  <c r="R82" i="11"/>
  <c r="T82" i="11" s="1"/>
  <c r="R83" i="11"/>
  <c r="T83" i="11" s="1"/>
  <c r="R84" i="11"/>
  <c r="T84" i="11" s="1"/>
  <c r="R85" i="11"/>
  <c r="T85" i="11" s="1"/>
  <c r="R86" i="11"/>
  <c r="T86" i="11" s="1"/>
  <c r="R87" i="11"/>
  <c r="T87" i="11" s="1"/>
  <c r="R88" i="11"/>
  <c r="T88" i="11" s="1"/>
  <c r="R89" i="11"/>
  <c r="T89" i="11" s="1"/>
  <c r="R90" i="11"/>
  <c r="T90" i="11" s="1"/>
  <c r="R91" i="11"/>
  <c r="T91" i="11" s="1"/>
  <c r="R92" i="11"/>
  <c r="T92" i="11" s="1"/>
  <c r="R93" i="11"/>
  <c r="T93" i="11" s="1"/>
  <c r="R94" i="11"/>
  <c r="T94" i="11" s="1"/>
  <c r="R95" i="11"/>
  <c r="T95" i="11" s="1"/>
  <c r="R96" i="11"/>
  <c r="R97" i="11"/>
  <c r="T97" i="11" s="1"/>
  <c r="R98" i="11"/>
  <c r="T98" i="11" s="1"/>
  <c r="R99" i="11"/>
  <c r="T99" i="11" s="1"/>
  <c r="R100" i="11"/>
  <c r="T100" i="11" s="1"/>
  <c r="R101" i="11"/>
  <c r="T101" i="11" s="1"/>
  <c r="R102" i="11"/>
  <c r="T102" i="11" s="1"/>
  <c r="R103" i="11"/>
  <c r="T103" i="11" s="1"/>
  <c r="R104" i="11"/>
  <c r="T104" i="11" s="1"/>
  <c r="R105" i="11"/>
  <c r="T105" i="11" s="1"/>
  <c r="R106" i="11"/>
  <c r="T106" i="11" s="1"/>
  <c r="R107" i="11"/>
  <c r="T107" i="11" s="1"/>
  <c r="R109" i="11"/>
  <c r="R110" i="11"/>
  <c r="T110" i="11" s="1"/>
  <c r="R111" i="11"/>
  <c r="R113" i="11"/>
  <c r="T113" i="11" s="1"/>
  <c r="R114" i="11"/>
  <c r="R115" i="11"/>
  <c r="T115" i="11" s="1"/>
  <c r="R120" i="11"/>
  <c r="T120" i="11" s="1"/>
  <c r="R121" i="11"/>
  <c r="T121" i="11" s="1"/>
  <c r="R122" i="11"/>
  <c r="T122" i="11" s="1"/>
  <c r="R124" i="11"/>
  <c r="T124" i="11" s="1"/>
  <c r="R125" i="11"/>
  <c r="R127" i="11"/>
  <c r="T127" i="11" s="1"/>
  <c r="R128" i="11"/>
  <c r="T128" i="11" s="1"/>
  <c r="R129" i="11"/>
  <c r="T129" i="11" s="1"/>
  <c r="R131" i="11"/>
  <c r="T131" i="11" s="1"/>
  <c r="R132" i="11"/>
  <c r="T132" i="11" s="1"/>
  <c r="R133" i="11"/>
  <c r="T133" i="11" s="1"/>
  <c r="R135" i="11"/>
  <c r="T135" i="11" s="1"/>
  <c r="R136" i="11"/>
  <c r="T136" i="11" s="1"/>
  <c r="R137" i="11"/>
  <c r="T137" i="11" s="1"/>
  <c r="R138" i="11"/>
  <c r="T138" i="11" s="1"/>
  <c r="R139" i="11"/>
  <c r="T139" i="11" s="1"/>
  <c r="R140" i="11"/>
  <c r="T140" i="11" s="1"/>
  <c r="R142" i="11"/>
  <c r="T142" i="11" s="1"/>
  <c r="R143" i="11"/>
  <c r="T143" i="11" s="1"/>
  <c r="R145" i="11"/>
  <c r="T145" i="11" s="1"/>
  <c r="R146" i="11"/>
  <c r="T146" i="11" s="1"/>
  <c r="R147" i="11"/>
  <c r="T147" i="11" s="1"/>
  <c r="R148" i="11"/>
  <c r="T148" i="11" s="1"/>
  <c r="R149" i="11"/>
  <c r="T149" i="11" s="1"/>
  <c r="R150" i="11"/>
  <c r="T150" i="11" s="1"/>
  <c r="R152" i="11"/>
  <c r="T152" i="11" s="1"/>
  <c r="R153" i="11"/>
  <c r="T153" i="11" s="1"/>
  <c r="R154" i="11"/>
  <c r="T154" i="11" s="1"/>
  <c r="R155" i="11"/>
  <c r="T155" i="11" s="1"/>
  <c r="R156" i="11"/>
  <c r="T156" i="11" s="1"/>
  <c r="R157" i="11"/>
  <c r="T157" i="11" s="1"/>
  <c r="R158" i="11"/>
  <c r="T158" i="11" s="1"/>
  <c r="R159" i="11"/>
  <c r="T159" i="11" s="1"/>
  <c r="R160" i="11"/>
  <c r="T160" i="11" s="1"/>
  <c r="R161" i="11"/>
  <c r="T161" i="11" s="1"/>
  <c r="R162" i="11"/>
  <c r="T162" i="11" s="1"/>
  <c r="R163" i="11"/>
  <c r="T163" i="11" s="1"/>
  <c r="R164" i="11"/>
  <c r="T164" i="11" s="1"/>
  <c r="R165" i="11"/>
  <c r="T165" i="11" s="1"/>
  <c r="R166" i="11"/>
  <c r="T166" i="11" s="1"/>
  <c r="R168" i="11"/>
  <c r="T168" i="11" s="1"/>
  <c r="R169" i="11"/>
  <c r="T169" i="11" s="1"/>
  <c r="R170" i="11"/>
  <c r="T170" i="11" s="1"/>
  <c r="R171" i="11"/>
  <c r="T171" i="11" s="1"/>
  <c r="R172" i="11"/>
  <c r="T172" i="11" s="1"/>
  <c r="R173" i="11"/>
  <c r="T173" i="11" s="1"/>
  <c r="R174" i="11"/>
  <c r="T174" i="11"/>
  <c r="R175" i="11"/>
  <c r="T175" i="11"/>
  <c r="R176" i="11"/>
  <c r="T176" i="11"/>
  <c r="R177" i="11"/>
  <c r="T177" i="11"/>
  <c r="R178" i="11"/>
  <c r="T178" i="11"/>
  <c r="R179" i="11"/>
  <c r="T179" i="11"/>
  <c r="R180" i="11"/>
  <c r="T180" i="11"/>
  <c r="R181" i="11"/>
  <c r="T181" i="11"/>
  <c r="R182" i="11"/>
  <c r="T182" i="11"/>
  <c r="R183" i="11"/>
  <c r="T183" i="11"/>
  <c r="R184" i="11"/>
  <c r="T184" i="11"/>
  <c r="R186" i="11"/>
  <c r="T186" i="11"/>
  <c r="R187" i="11"/>
  <c r="T187" i="11"/>
  <c r="R188" i="11"/>
  <c r="T188" i="11"/>
  <c r="R189" i="11"/>
  <c r="T189" i="11"/>
  <c r="R190" i="11"/>
  <c r="T190" i="11"/>
  <c r="R191" i="11"/>
  <c r="T191" i="11"/>
  <c r="R193" i="11"/>
  <c r="T193" i="11"/>
  <c r="R194" i="11"/>
  <c r="T194" i="11"/>
  <c r="R195" i="11"/>
  <c r="T195" i="11"/>
  <c r="R196" i="11"/>
  <c r="T196" i="11"/>
  <c r="R197" i="11"/>
  <c r="T197" i="11"/>
  <c r="R198" i="11"/>
  <c r="T198" i="11"/>
  <c r="R200" i="11"/>
  <c r="T200" i="11"/>
  <c r="R201" i="11"/>
  <c r="T201" i="11"/>
  <c r="R202" i="11"/>
  <c r="T202" i="11"/>
  <c r="R204" i="11"/>
  <c r="T204" i="11"/>
  <c r="R205" i="11"/>
  <c r="T205" i="11"/>
  <c r="R207" i="11"/>
  <c r="T207" i="11"/>
  <c r="R208" i="11"/>
  <c r="T208" i="11"/>
  <c r="R209" i="11"/>
  <c r="T209" i="11"/>
  <c r="R211" i="11"/>
  <c r="T211" i="11"/>
  <c r="R212" i="11"/>
  <c r="T212" i="11"/>
  <c r="R213" i="11"/>
  <c r="T213" i="11"/>
  <c r="R215" i="11"/>
  <c r="T215" i="11"/>
  <c r="R216" i="11"/>
  <c r="T216" i="11"/>
  <c r="R217" i="11"/>
  <c r="T217" i="11"/>
  <c r="R218" i="11"/>
  <c r="T218" i="11"/>
  <c r="R220" i="11"/>
  <c r="T220" i="11"/>
  <c r="R221" i="11"/>
  <c r="T221" i="11"/>
  <c r="R222" i="11"/>
  <c r="T222" i="11"/>
  <c r="R6" i="11"/>
  <c r="T6" i="11"/>
  <c r="T125" i="11" l="1"/>
  <c r="T114" i="11"/>
  <c r="T111" i="11"/>
  <c r="T109" i="11"/>
  <c r="T96" i="11"/>
  <c r="T233" i="10"/>
  <c r="T77" i="10"/>
  <c r="T54" i="10"/>
  <c r="T40" i="10"/>
  <c r="T37" i="10"/>
  <c r="T24" i="10"/>
  <c r="T22" i="10"/>
  <c r="T235" i="10"/>
  <c r="T232" i="10"/>
  <c r="D244" i="10" s="1"/>
  <c r="E244" i="10" s="1"/>
  <c r="T43" i="10"/>
  <c r="T41" i="10"/>
  <c r="T36" i="10"/>
  <c r="T25" i="10"/>
  <c r="T23" i="10"/>
  <c r="T223" i="11"/>
  <c r="T224" i="11" s="1"/>
  <c r="T225" i="11" s="1"/>
  <c r="D243" i="10" l="1"/>
  <c r="E243" i="10" s="1"/>
  <c r="D241" i="10"/>
  <c r="E241" i="10" s="1"/>
  <c r="D242" i="10"/>
  <c r="E242" i="10" s="1"/>
  <c r="D229" i="11"/>
  <c r="E229" i="11" s="1"/>
  <c r="D230" i="11"/>
  <c r="E230" i="11" s="1"/>
  <c r="T236" i="10"/>
  <c r="T237" i="10" s="1"/>
  <c r="T238" i="10" s="1"/>
</calcChain>
</file>

<file path=xl/sharedStrings.xml><?xml version="1.0" encoding="utf-8"?>
<sst xmlns="http://schemas.openxmlformats.org/spreadsheetml/2006/main" count="1713" uniqueCount="366">
  <si>
    <t xml:space="preserve"> </t>
  </si>
  <si>
    <t xml:space="preserve">Menyusun rancangan kebijakan lingkup Unit kerja </t>
  </si>
  <si>
    <t>Menyusun rancangan kebijakan tingkat Kab/Kota</t>
  </si>
  <si>
    <t>Menyusun rancangan kebijakan tingkat Nasional</t>
  </si>
  <si>
    <t>Menyusun rancangan kebijakan tingkat Internasional</t>
  </si>
  <si>
    <t>Mengevaluasi  kebijakan lingkup Unit kerja</t>
  </si>
  <si>
    <t>Mengevaluasi kebijakan kebijakan tingkat Kab/Kota</t>
  </si>
  <si>
    <t>Mengevaluasi  kebijakan tingkat Nasional</t>
  </si>
  <si>
    <t>Mengevaluasi  kebijakan tingkat Internasional</t>
  </si>
  <si>
    <t>Menyusun program kerja lingkup Seksi Wilayah/Pengelolaan</t>
  </si>
  <si>
    <t>Program Kerja</t>
  </si>
  <si>
    <t>Menyusun program kerja lingkup Bidang Wilayah/Pengelolaan</t>
  </si>
  <si>
    <t>Menyusun program kerja lingkup unit kerja</t>
  </si>
  <si>
    <t>Menyusun program kerja lingkup kabupaten / kota</t>
  </si>
  <si>
    <t>Menyusun program kerja lingkup lintas provinsi / nasional</t>
  </si>
  <si>
    <t xml:space="preserve">Menyusun program kerja lingkup internasional </t>
  </si>
  <si>
    <t>Petunjuk Operasional</t>
  </si>
  <si>
    <t>Menyusun petunjuk operasional patroli pengamanan</t>
  </si>
  <si>
    <t>Menyusun petunjuk operasional operasi intelejen/deteksi dini</t>
  </si>
  <si>
    <t>Menyusun petunjuk operasional operasi fungsional</t>
  </si>
  <si>
    <t>Menyusun petunjuk operasional operasi gabungan</t>
  </si>
  <si>
    <t>Menyusun petunjuk operasional operasi khusus</t>
  </si>
  <si>
    <t>Menyusun petunjuk operasional lainnya (gangguan satwa, evakuasi satwa dll)</t>
  </si>
  <si>
    <t>a.</t>
  </si>
  <si>
    <t xml:space="preserve">Menyusun rencana operasi intelejen/deteksi dini </t>
  </si>
  <si>
    <t>Rencana Operasi</t>
  </si>
  <si>
    <t>b.</t>
  </si>
  <si>
    <t>Menyusun rencana operasi fungsional</t>
  </si>
  <si>
    <t>Menyusun rencana operasi gabungan</t>
  </si>
  <si>
    <t>d.</t>
  </si>
  <si>
    <t>Menyusun rencana operasi khusus</t>
  </si>
  <si>
    <t>Rencana kerja</t>
  </si>
  <si>
    <t xml:space="preserve">Melakukan inventarisasi potensi permasalahan </t>
  </si>
  <si>
    <t>Melaksanakan sosialisasi kepada masyarakat luas dan badan hukum</t>
  </si>
  <si>
    <t>Melakukan kampanye kepada masyarakat dan badan hukum</t>
  </si>
  <si>
    <t>Laporan</t>
  </si>
  <si>
    <t>Melakukan ceramah, Diskusi dan dialog interaktif dengan kelompok masyarakat</t>
  </si>
  <si>
    <t>Anjangsana/Kunjungan ke tokoh masyarakat</t>
  </si>
  <si>
    <t xml:space="preserve">Konsultasi  / koordinasi dengan mitra instansi terkait </t>
  </si>
  <si>
    <t>Laporan/Orang</t>
  </si>
  <si>
    <t xml:space="preserve">Supervisi dan pendampingan </t>
  </si>
  <si>
    <t>a</t>
  </si>
  <si>
    <t xml:space="preserve">c. </t>
  </si>
  <si>
    <t xml:space="preserve">penjagaan </t>
  </si>
  <si>
    <t>Menyiapkan sarana/prasarana patroli</t>
  </si>
  <si>
    <t>Patroli darat</t>
  </si>
  <si>
    <t>Laporan/Unit</t>
  </si>
  <si>
    <t>b</t>
  </si>
  <si>
    <t>Patroli perairan</t>
  </si>
  <si>
    <t>c</t>
  </si>
  <si>
    <t>Patroli udara</t>
  </si>
  <si>
    <t xml:space="preserve">Melakukan patroli </t>
  </si>
  <si>
    <t>1)</t>
  </si>
  <si>
    <t>2)</t>
  </si>
  <si>
    <t>3)</t>
  </si>
  <si>
    <t>Melakukan pemeriksaan peredaran tumbuhan dan satwa pada :</t>
  </si>
  <si>
    <t>Tempat/agen pengumpul tumbuhan dan satwa</t>
  </si>
  <si>
    <t>Laporan/Lokasi</t>
  </si>
  <si>
    <t>Penangkar tumbuhan dan satwa</t>
  </si>
  <si>
    <t>Eksportir tumbuhan dan satwa</t>
  </si>
  <si>
    <t>Lembaga konservasi</t>
  </si>
  <si>
    <t>Intelejen</t>
  </si>
  <si>
    <t>Fungsional</t>
  </si>
  <si>
    <t>Berita Acara</t>
  </si>
  <si>
    <t xml:space="preserve">Melakukan pengawalan tersangka </t>
  </si>
  <si>
    <t>Melakukan penyerahan tersangka</t>
  </si>
  <si>
    <t>Penanganan barang bukti</t>
  </si>
  <si>
    <t xml:space="preserve">Melakukan pengamanan barang bukti </t>
  </si>
  <si>
    <t xml:space="preserve">Melakukan tindakan akhir penanganan barang bukti </t>
  </si>
  <si>
    <t>Laporan/Kasus</t>
  </si>
  <si>
    <t>Membuat laporan kejadian (LK)</t>
  </si>
  <si>
    <t xml:space="preserve">Menitipkan barang bukti </t>
  </si>
  <si>
    <t xml:space="preserve">Melaksanakan gelar perkara </t>
  </si>
  <si>
    <t xml:space="preserve">Melakukan telaahan hukum </t>
  </si>
  <si>
    <t>Telahaan Hukum</t>
  </si>
  <si>
    <t>Mewakili lembaga dalam proses persidangan peradilan</t>
  </si>
  <si>
    <t>Menjadi saksi ahli</t>
  </si>
  <si>
    <t>Menjadi saksi</t>
  </si>
  <si>
    <t>Melakukan pencegahan kebakaran hutan dan atau lahan</t>
  </si>
  <si>
    <t xml:space="preserve">Membuat peta kerawanan kebakaran hutan </t>
  </si>
  <si>
    <t>Peta</t>
  </si>
  <si>
    <t>Analisis hot spots</t>
  </si>
  <si>
    <t>Laporan/ha</t>
  </si>
  <si>
    <t>Melakukan pembinaan masyarakat peduli api</t>
  </si>
  <si>
    <t>Mensosialisasikan pengolahan lahan tanpa bakar (penerapan teknologi)</t>
  </si>
  <si>
    <t>Melakukan bimbingan teknis pemadaman</t>
  </si>
  <si>
    <t>Menyiapkan sarana dan prasarana</t>
  </si>
  <si>
    <t xml:space="preserve">Membuat sekat bakar </t>
  </si>
  <si>
    <t>Laporan/0,1 ha</t>
  </si>
  <si>
    <t>Melaksanakan pengelolaan bahan bakar (umpan api)</t>
  </si>
  <si>
    <t>BAP/Hot Spot</t>
  </si>
  <si>
    <t>Melakukan pemadaman kebakaran hutan dan atau lahan</t>
  </si>
  <si>
    <t>Melakukan mobilisasi sumber daya pemadaman</t>
  </si>
  <si>
    <t>Melakukan penanganan pasca kebakaran hutan</t>
  </si>
  <si>
    <t>Laporan/Ha</t>
  </si>
  <si>
    <t>Membuat peta daerah rawan konflik</t>
  </si>
  <si>
    <t>Melakukan penggiringan/ pengusiran</t>
  </si>
  <si>
    <t>Melakukan penangkapan</t>
  </si>
  <si>
    <t>Melakukan pemindahan</t>
  </si>
  <si>
    <t>Melakukan pelepasliaran</t>
  </si>
  <si>
    <t>Mengevakuasi masyarakat</t>
  </si>
  <si>
    <t xml:space="preserve">Melakukan pendampingan peran serta masyarakat </t>
  </si>
  <si>
    <t>Laporan/Unit Kerja Sama</t>
  </si>
  <si>
    <t>Laporan/Unit Kolaborasi</t>
  </si>
  <si>
    <t>Register/Bulan</t>
  </si>
  <si>
    <t>Register/Tahun</t>
  </si>
  <si>
    <t xml:space="preserve">Rancangan </t>
  </si>
  <si>
    <t>Menyusun rancangan strategi kegiatan lingkup Seksi Wilayah/Pengelolaan</t>
  </si>
  <si>
    <t>Menyusun rancangan strategi kegiatan lingkup Bidang Wilayah/Pengelolaan</t>
  </si>
  <si>
    <t xml:space="preserve">Menyusun rancangan strategi kegiatan lingkup unit kerja </t>
  </si>
  <si>
    <t xml:space="preserve">Menyusun rancangan strategi kegiatan lingkup kabupaten/kota </t>
  </si>
  <si>
    <t xml:space="preserve">Menyusun rancangan strategi kegiatan lingkup propinsi  </t>
  </si>
  <si>
    <t xml:space="preserve">Menyusun rancangan strategi kegiatan lingkup nasional </t>
  </si>
  <si>
    <t>Menyusun rancangan strategi kegiatan lingkup Internasional</t>
  </si>
  <si>
    <t xml:space="preserve">Menyusun petunjuk operasional penjagaan </t>
  </si>
  <si>
    <t>Menyusun rencana  operasi lainnya (gangguan satwa, evakuasi satwa, dll)</t>
  </si>
  <si>
    <t>Mengkoordinir (komandan regu)</t>
  </si>
  <si>
    <t>Supervisi</t>
  </si>
  <si>
    <t>Mengkoordinir</t>
  </si>
  <si>
    <t>Melaksanakan</t>
  </si>
  <si>
    <t>1.</t>
  </si>
  <si>
    <t>Operasi pengamanan Hutan</t>
  </si>
  <si>
    <t>Gabungan</t>
  </si>
  <si>
    <t>Khusus</t>
  </si>
  <si>
    <t>2.</t>
  </si>
  <si>
    <t xml:space="preserve">Penanganan tersangka </t>
  </si>
  <si>
    <t>Berita Acara/saksi</t>
  </si>
  <si>
    <t>Membentuk masyarakat peduli api (MPA)</t>
  </si>
  <si>
    <t xml:space="preserve">Melakukan pemeliharaan sekat bakar  </t>
  </si>
  <si>
    <t>Melakukan pemeliharaan sarana dan prasarana</t>
  </si>
  <si>
    <t>Laporan/3 hari</t>
  </si>
  <si>
    <t>posko pengendalian kebakaran hutan dan lahan</t>
  </si>
  <si>
    <t>pemadaman kebakaran</t>
  </si>
  <si>
    <t xml:space="preserve"> inventarisasi areal bekas kebakaran</t>
  </si>
  <si>
    <t>pengumpulan bahan keterangan</t>
  </si>
  <si>
    <t>Melakukan supervisi :</t>
  </si>
  <si>
    <t>Melakukan penjagaan</t>
  </si>
  <si>
    <t>Menganalisis kejadian konflik satwa liar dengan masyarakat</t>
  </si>
  <si>
    <t>Penanganan satwa liar</t>
  </si>
  <si>
    <t>Melakukan pemusnahan satwa liar yang mengganggu dan atau tidak memiliki harapan untuk direlokasi dan atau tidak memiliki harapan hidup pada habitatnya.</t>
  </si>
  <si>
    <t>Mengkoordinir pelaksanaan penanggulangan konflik satwa liar dengan masyarakat</t>
  </si>
  <si>
    <t>Koordinasi dengan pihak terkait dalam penanggulangan konflik satwa liar</t>
  </si>
  <si>
    <t>Memfasilitasi</t>
  </si>
  <si>
    <t xml:space="preserve">kerja sama </t>
  </si>
  <si>
    <t>kolaborasi</t>
  </si>
  <si>
    <t xml:space="preserve">kelembagaan masyarakat </t>
  </si>
  <si>
    <t>Penanganan Masyarakat dalam pencegahan dan penanggulangan konflik satwa liar</t>
  </si>
  <si>
    <t xml:space="preserve">Melakukan pembinaan masyarakat </t>
  </si>
  <si>
    <t>Register perkara</t>
  </si>
  <si>
    <t xml:space="preserve">Data keamanan hutan dan kawasan </t>
  </si>
  <si>
    <t xml:space="preserve">Mengumpulkan data </t>
  </si>
  <si>
    <t xml:space="preserve">Mengolah data </t>
  </si>
  <si>
    <t xml:space="preserve">Menyusun </t>
  </si>
  <si>
    <t xml:space="preserve">Mengkompilasi </t>
  </si>
  <si>
    <t>Peta kerawanan hutan</t>
  </si>
  <si>
    <t>Membuat peta</t>
  </si>
  <si>
    <t>Menganalisis peta</t>
  </si>
  <si>
    <t>c.</t>
  </si>
  <si>
    <t>ANGKA KREDIT</t>
  </si>
  <si>
    <t>Penyelia</t>
  </si>
  <si>
    <t>Pelaksana Lanjutan</t>
  </si>
  <si>
    <t xml:space="preserve">Pelaksana Pemula </t>
  </si>
  <si>
    <t xml:space="preserve">Pelaksana  </t>
  </si>
  <si>
    <t xml:space="preserve">Pelaksana Lanjutan  </t>
  </si>
  <si>
    <t xml:space="preserve">Penyelia  </t>
  </si>
  <si>
    <t>A.</t>
  </si>
  <si>
    <t>Penyusunan rancangan kebijakan (perlindungan dan pengamanan kawasan atau peredaran hasil hutan atau pengendalian kebakaran)</t>
  </si>
  <si>
    <t>B.</t>
  </si>
  <si>
    <t>Mengevaluasi kebijakan (perlindungan dan pengamanan kawasan atau peredaran hasil hutan atau pengendalian kebakaran)</t>
  </si>
  <si>
    <t>C.</t>
  </si>
  <si>
    <t>D.</t>
  </si>
  <si>
    <t xml:space="preserve">Penyusunan program kerja (perlindungan dan pengamanan kawasan atau peredaran hasil hutan atau pengendalian kebakaran) </t>
  </si>
  <si>
    <t>E.</t>
  </si>
  <si>
    <t>Petunjuk Operasional (perlindungan dan pengamanan kawasan atau peredaran hasil hutan atau pengendalian kebakaran)</t>
  </si>
  <si>
    <t xml:space="preserve">Pelaksanaan tindakan pre-emtif terhadap kerusakan dan gangguan kawasan atau peredaran hasil hutan </t>
  </si>
  <si>
    <t xml:space="preserve">Pelaksanaan tindakan preventif terhadap kerusakan dan gangguan kawasan atau peredaran hasil hutan </t>
  </si>
  <si>
    <t xml:space="preserve">Operasi represif terhadap kerusakan dan gangguan kawasan atau peredaran hasil hutan </t>
  </si>
  <si>
    <t>Pengendalian Kebakaran Hutan dan atau Lahan</t>
  </si>
  <si>
    <t>Register Perkara dan sistem informasi bidang kepolisian khusus kehutanan</t>
  </si>
  <si>
    <t>F.</t>
  </si>
  <si>
    <t>II</t>
  </si>
  <si>
    <t>Laporan/operasi</t>
  </si>
  <si>
    <t xml:space="preserve">Menaksir volume/ ukuran barang bukti </t>
  </si>
  <si>
    <t>G.</t>
  </si>
  <si>
    <t>Penanggulangan konflik satwa liar dengan masyarakat</t>
  </si>
  <si>
    <t>Penyusunan rancangan strategi kegiatan (perlindungan dan pengamanan kawasan atau peredaran hasil hutan atau pengendalian kebakaran)</t>
  </si>
  <si>
    <t>e.</t>
  </si>
  <si>
    <t>Sebagai anggota</t>
  </si>
  <si>
    <t>f.</t>
  </si>
  <si>
    <t>g.</t>
  </si>
  <si>
    <t>h.</t>
  </si>
  <si>
    <t>i.</t>
  </si>
  <si>
    <t>j.</t>
  </si>
  <si>
    <t xml:space="preserve"> Pelaksana Lanjutan  </t>
  </si>
  <si>
    <t xml:space="preserve">   </t>
  </si>
  <si>
    <t xml:space="preserve">    </t>
  </si>
  <si>
    <t>Melakukan penjagaan di daerah tertentu</t>
  </si>
  <si>
    <t xml:space="preserve">Meminta keterangan saksi dalam proses penyidikan </t>
  </si>
  <si>
    <t xml:space="preserve">Melakukan penahanan tersangka </t>
  </si>
  <si>
    <t xml:space="preserve">Menitipkan tersangka </t>
  </si>
  <si>
    <t xml:space="preserve">Melakukan apel siaga </t>
  </si>
  <si>
    <t>Penyidikan</t>
  </si>
  <si>
    <t xml:space="preserve">e. </t>
  </si>
  <si>
    <t xml:space="preserve">Menyusun Rencana Kerja personal Polisi Kehutanan </t>
  </si>
  <si>
    <t>pengawasan peredaran hasil hutan di terminal bus/stasiun KA oleh :</t>
  </si>
  <si>
    <t>Gladi posko pengendalian perlindungan dan pengamanan hutan oleh :</t>
  </si>
  <si>
    <t>Melakukan pembimbingan dan pembinaan kepada Polhut yang ada di bawahnya oleh :</t>
  </si>
  <si>
    <t>pos jaga /pondok jaga/pondok kerja oleh :</t>
  </si>
  <si>
    <t>memantau potensi kebakaran di menara pengawas kebakaran oleh :</t>
  </si>
  <si>
    <t>care center/pusat rehabilitasi satwa/PPS oleh :</t>
  </si>
  <si>
    <t>pusat informasi oleh:</t>
  </si>
  <si>
    <t>barang bukti oleh :</t>
  </si>
  <si>
    <t>kapal patroli oleh :</t>
  </si>
  <si>
    <t>tempat peredaran hasil hutan lainnya oleh :</t>
  </si>
  <si>
    <t>Pasar satwa/tumbuhan oleh :</t>
  </si>
  <si>
    <t>Daratan oleh :</t>
  </si>
  <si>
    <t>Perairan oleh :</t>
  </si>
  <si>
    <t>Udara oleh :</t>
  </si>
  <si>
    <t>Intelejen oleh :</t>
  </si>
  <si>
    <t>Fungsional oleh :</t>
  </si>
  <si>
    <t>Gabungan oleh :</t>
  </si>
  <si>
    <t>Melakukan penangkapan tersangka oleh :</t>
  </si>
  <si>
    <t>Khusus oleh :</t>
  </si>
  <si>
    <t>Melakukan pemeriksaan terhadap orang yang diduga sebagai tersangka oleh :</t>
  </si>
  <si>
    <t>Melakukan pengamanan barang bukti oleh :</t>
  </si>
  <si>
    <t>Melakukan pengawalan barang bukti oleh :</t>
  </si>
  <si>
    <t>Melakukan serah terima  barang bukti  oleh :</t>
  </si>
  <si>
    <t>Melakukan tindakan akhir penanganan barang bukti oleh :</t>
  </si>
  <si>
    <t xml:space="preserve">Penyelidikan </t>
  </si>
  <si>
    <t>Melakukan penyelidikan/investigasi tindak pidana/pelanggaran dibidang Kehutanan  oleh :</t>
  </si>
  <si>
    <t>Melakukan pengumpulan dan penanganan barang bukti oleh :</t>
  </si>
  <si>
    <t>Melakukan penanganan / olah TKP oleh :</t>
  </si>
  <si>
    <t>Memanggil  tersangka/saksi dalam proses penyidikan oleh :</t>
  </si>
  <si>
    <t>Mencari dan menangkap tersangka oleh :</t>
  </si>
  <si>
    <t>Memeriksa tersangka dalam proses penyidikan oleh :</t>
  </si>
  <si>
    <t>Melaksanakan gelar perkara sebagai penyidik oleh :</t>
  </si>
  <si>
    <t>k.</t>
  </si>
  <si>
    <t>l.</t>
  </si>
  <si>
    <t>Menyusun  berkas perkara ke kejaksaan oleh :</t>
  </si>
  <si>
    <t>Menyerahkan berkas perkara ke kejaksaan oleh :</t>
  </si>
  <si>
    <t>Memperbaiki berkas perkara (P19) hingga P21  oleh :</t>
  </si>
  <si>
    <t>Dalam proses penyidikan oleh :</t>
  </si>
  <si>
    <t>Dalam proses persidangan  oleh :</t>
  </si>
  <si>
    <t>Melaksanakan ground check hotspots  oleh :</t>
  </si>
  <si>
    <t xml:space="preserve">a. </t>
  </si>
  <si>
    <t>di  areal gambut  oleh :</t>
  </si>
  <si>
    <t xml:space="preserve">b. </t>
  </si>
  <si>
    <t>di  dataran tinggi oleh :</t>
  </si>
  <si>
    <t>di dataran rendah  oleh :</t>
  </si>
  <si>
    <t xml:space="preserve">d. </t>
  </si>
  <si>
    <t>di padang rumput  oleh :</t>
  </si>
  <si>
    <t>Operasi yustisif terhadap kerusakan dan gangguan kawasan atau peredaran hasil hutan</t>
  </si>
  <si>
    <t>Menyusun Rencana Kerja personal polisi kehutanan oleh :</t>
  </si>
  <si>
    <t>3.</t>
  </si>
  <si>
    <t>4.</t>
  </si>
  <si>
    <t>5.</t>
  </si>
  <si>
    <t>6.</t>
  </si>
  <si>
    <t>7.</t>
  </si>
  <si>
    <t xml:space="preserve"> Sebagai Ketua</t>
  </si>
  <si>
    <t>Madya</t>
  </si>
  <si>
    <t>Muda</t>
  </si>
  <si>
    <t>Pertama</t>
  </si>
  <si>
    <t>Menyusun rancangan kebijakan tingkat Provinsi</t>
  </si>
  <si>
    <t>Mengevaluasi  kebijakan kebijakan tingkat Provinsi</t>
  </si>
  <si>
    <t>Sebagai Ketua</t>
  </si>
  <si>
    <t xml:space="preserve">Menyusun Rencana Operasi Kegiatan Perlindungan dan Pengamanan Hutan serta Peredaran Hasil Hutan </t>
  </si>
  <si>
    <t>Menyusun Rencana kerja personal Polisi Kehutanan</t>
  </si>
  <si>
    <t>Menyusun Rencana kerja personal Polisi Kehutanan oleh :</t>
  </si>
  <si>
    <t>patroli darat</t>
  </si>
  <si>
    <t>Laporan / Patroli</t>
  </si>
  <si>
    <t>patroli perairan/udara</t>
  </si>
  <si>
    <t>Laporan / Lokasi</t>
  </si>
  <si>
    <t xml:space="preserve"> Penyelidikan </t>
  </si>
  <si>
    <t>Melakukan penyelidikan/investigasi tindak pidana/pelanggaran dibidang Kehutanan oleh :</t>
  </si>
  <si>
    <t>Meminta keterangan saksi dalam proses penyidikan oleh :</t>
  </si>
  <si>
    <t>Melakukan penahanan tersangka oleh :</t>
  </si>
  <si>
    <t>Menitipkan tersangka oleh :</t>
  </si>
  <si>
    <t>Menitipkan barang bukti oleh :</t>
  </si>
  <si>
    <t>Sebagai penyidik oleh :</t>
  </si>
  <si>
    <t>Sebagai peserta oleh :</t>
  </si>
  <si>
    <t>Memperbaiki berkas perkara (P19) hingga P21 oleh :</t>
  </si>
  <si>
    <t>Laporan / Persidangan</t>
  </si>
  <si>
    <t>Dalam proses persidangan oleh :</t>
  </si>
  <si>
    <t>m.</t>
  </si>
  <si>
    <t>Melakukan apel siaga oleh :</t>
  </si>
  <si>
    <t>Analisa / Kasus</t>
  </si>
  <si>
    <t>Laporan / Kelompok</t>
  </si>
  <si>
    <t>Laporan / Kegiatan Pendampingan</t>
  </si>
  <si>
    <t>Laporan / Lembaga</t>
  </si>
  <si>
    <t>Monitoring</t>
  </si>
  <si>
    <t xml:space="preserve">Monitoring </t>
  </si>
  <si>
    <t>Evaluasi</t>
  </si>
  <si>
    <t xml:space="preserve">Evaluasi </t>
  </si>
  <si>
    <t xml:space="preserve">KONSTANTA </t>
  </si>
  <si>
    <t>Menyusun rancangan kebijakan lingkup unit kerja Sebagai anggota</t>
  </si>
  <si>
    <t>Menyusun rancangan kebijakan tingkat Kab/Kota Sebagai anggota</t>
  </si>
  <si>
    <t>Menyusun rancangan kebijakan tingkat Propinsi Sebagai anggota</t>
  </si>
  <si>
    <t xml:space="preserve">Mengevaluasi  kebijakan lingkup Unit kerja Sebagai anggota </t>
  </si>
  <si>
    <t xml:space="preserve">Mengevaluasi kebijakan kebijakan tingkat Kab/Kota Sebagai anggota </t>
  </si>
  <si>
    <t>Mengevaluasi  kebijakan kebijakan tingkat Propinsi Sebagai anggota</t>
  </si>
  <si>
    <t>Menyusun rancangan strategi kegiatan lingkup Seksi Wilayah/ Pengelolaan Sebagai anggota</t>
  </si>
  <si>
    <t>Menyusun rancangan strategi kegiatan lingkup Bidang Wilayah/ Pengelolaan Sebagai anggota</t>
  </si>
  <si>
    <t>Menyusun rancangan strategi kegiatan lingkup unit kerja sebagai anggota</t>
  </si>
  <si>
    <t>Menyusun rancangan strategi kegiatan lingkup kabupaten/kota sebagai anggota</t>
  </si>
  <si>
    <t>Menyusun program kerja lingkup Seksi Wilayah/ Pengelolaan sebagai anggota</t>
  </si>
  <si>
    <t>Menyusun program kerja lingkup Bidang Wilayah/Pengelolaan sebagai anggota</t>
  </si>
  <si>
    <t>Menyusun program kerja lingkup unit kerja sebagai anggota</t>
  </si>
  <si>
    <t>Menyusun program kerja lingkup kabupaten / kota sebagai anggota</t>
  </si>
  <si>
    <t>Laporan/ Masalah</t>
  </si>
  <si>
    <t>Laporan/ kegiatan</t>
  </si>
  <si>
    <t>Laporan/ Penjagaan</t>
  </si>
  <si>
    <t>pengawasan peredaran hasil hutan di bandar udara/ pelabuhan laut oleh :</t>
  </si>
  <si>
    <t>Laporan/ Patroli</t>
  </si>
  <si>
    <t>I</t>
  </si>
  <si>
    <t>Laporan/ Kegiatan</t>
  </si>
  <si>
    <t>Laporan/ Orang</t>
  </si>
  <si>
    <t>d</t>
  </si>
  <si>
    <t>e</t>
  </si>
  <si>
    <t>f</t>
  </si>
  <si>
    <t>g</t>
  </si>
  <si>
    <t>h</t>
  </si>
  <si>
    <t>i</t>
  </si>
  <si>
    <t>j</t>
  </si>
  <si>
    <t>p</t>
  </si>
  <si>
    <t>k</t>
  </si>
  <si>
    <t>l</t>
  </si>
  <si>
    <t>`</t>
  </si>
  <si>
    <t>Penyiapan Prakondisi Perlindungan dan Pengamanan Kawasan, Peredaran Hasil Hutan dan Pengendalian Kebakaran</t>
  </si>
  <si>
    <t>Perlindungan dan Pengamanan Kawasan, Peredaran Hasil Hutan dan Pengendalian Kebakaran</t>
  </si>
  <si>
    <t>Monitoring dan Evaluasi</t>
  </si>
  <si>
    <t xml:space="preserve">Perlindungan dan Pengamanan Kawasan, Peredaran Hasil Hutan dan Pengendalian Kebakaran </t>
  </si>
  <si>
    <t>III</t>
  </si>
  <si>
    <t>Lampiran 8 Perhitungan beban kerja jabatan fungsional polisi kehutanan tingkat ahli</t>
  </si>
  <si>
    <t>Lampiran 9 Perhitungan beban kerja jabatan fungsional polisi kehutanan tingkat terampil</t>
  </si>
  <si>
    <t>No</t>
  </si>
  <si>
    <t>Unsur</t>
  </si>
  <si>
    <t>Sub Unsur</t>
  </si>
  <si>
    <t>Butir Kegiatan</t>
  </si>
  <si>
    <t>Satuan Hasil</t>
  </si>
  <si>
    <t>Pelaksana Kegiatan</t>
  </si>
  <si>
    <t>Waktu Penyelesaian Butir Kegiatan (Wpk)</t>
  </si>
  <si>
    <t>Volume Kegiatan 
(1 Tahun)</t>
  </si>
  <si>
    <t>Waktu Penyelesaian Volume (Wpv)</t>
  </si>
  <si>
    <t>Rincian</t>
  </si>
  <si>
    <t>Jumlah Wpv</t>
  </si>
  <si>
    <t>Jumlah kebutuhan</t>
  </si>
  <si>
    <t>Keterangan</t>
  </si>
  <si>
    <t>:</t>
  </si>
  <si>
    <t>Seksi</t>
  </si>
  <si>
    <t>Pelaksana lanjutan</t>
  </si>
  <si>
    <t>Resort Grajagan, Unit Sadengan, Unit Ngagelan, dan Unit Plengkung</t>
  </si>
  <si>
    <t>Pelaksana</t>
  </si>
  <si>
    <t>6 resort &amp; 2 unit @ 2 orang dan 1 unit@3 orang</t>
  </si>
  <si>
    <t>Pelaksana pemula</t>
  </si>
  <si>
    <t>2 orang di Unit Ngagelan, dan 1 orang di Unit Sadengan</t>
  </si>
  <si>
    <t>Jumlah jam (Σ Wpv)</t>
  </si>
  <si>
    <t>Jumlah kebutuhan polisi kehutanan (Σ Wpv/1250)</t>
  </si>
  <si>
    <t>Jumlah kebutuhan setelah pembulatan</t>
  </si>
  <si>
    <t>Jumlah pegawai</t>
  </si>
  <si>
    <t>Balai</t>
  </si>
  <si>
    <t>Jumlah kebutuhan polisi kehutanan setelah pembulatan</t>
  </si>
  <si>
    <t>Tiap resort@ 2 orang</t>
  </si>
  <si>
    <t>Seksi@1 orang dan resort@2 orang</t>
  </si>
  <si>
    <t>Seksi@1 orang dan resort@3 orang</t>
  </si>
  <si>
    <t>Resort@3 orang</t>
  </si>
  <si>
    <t>Resort@2 orang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</si>
</sst>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_(* #,##0.0_);_(* \(#,##0.0\);_(* &quot;-&quot;_);_(@_)"/>
    <numFmt numFmtId="166" formatCode="_(* #,##0.00_);_(* \(#,##0.00\);_(* &quot;-&quot;_);_(@_)"/>
    <numFmt numFmtId="167" formatCode="#,##0.0"/>
    <numFmt numFmtId="168" formatCode="_(* #,##0_);_(* \(#,##0\);_(* &quot;-&quot;??_);_(@_)"/>
  </numFmts>
  <fonts count="9" x14ac:knownFonts="1">
    <font>
      <sz val="10"/>
      <name val="Arial"/>
      <charset val="1"/>
    </font>
    <font>
      <sz val="10"/>
      <name val="Arial"/>
      <family val="2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0"/>
      <name val="Arial"/>
      <charset val="1"/>
    </font>
    <font>
      <sz val="12"/>
      <name val="Times New Roman"/>
      <family val="1"/>
    </font>
    <font>
      <u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0" fillId="2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3" borderId="0" xfId="0" applyFill="1"/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164" fontId="4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165" fontId="4" fillId="0" borderId="0" xfId="1" applyNumberFormat="1" applyFont="1" applyFill="1" applyBorder="1" applyAlignment="1">
      <alignment horizontal="center" vertical="top"/>
    </xf>
    <xf numFmtId="167" fontId="4" fillId="0" borderId="0" xfId="1" applyNumberFormat="1" applyFont="1" applyFill="1" applyBorder="1" applyAlignment="1">
      <alignment horizontal="center" vertical="top"/>
    </xf>
    <xf numFmtId="167" fontId="4" fillId="0" borderId="1" xfId="1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horizontal="center" vertical="top"/>
    </xf>
    <xf numFmtId="166" fontId="4" fillId="0" borderId="0" xfId="1" applyNumberFormat="1" applyFont="1" applyFill="1" applyAlignment="1">
      <alignment horizontal="center" vertical="top" wrapText="1"/>
    </xf>
    <xf numFmtId="2" fontId="4" fillId="0" borderId="2" xfId="1" applyNumberFormat="1" applyFont="1" applyFill="1" applyBorder="1" applyAlignment="1">
      <alignment horizontal="center" vertical="top" wrapText="1"/>
    </xf>
    <xf numFmtId="2" fontId="4" fillId="0" borderId="0" xfId="1" applyNumberFormat="1" applyFont="1" applyFill="1" applyBorder="1" applyAlignment="1">
      <alignment horizontal="center"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39" fontId="4" fillId="0" borderId="2" xfId="0" applyNumberFormat="1" applyFont="1" applyFill="1" applyBorder="1" applyAlignment="1">
      <alignment horizontal="center" vertical="top" wrapText="1"/>
    </xf>
    <xf numFmtId="39" fontId="4" fillId="0" borderId="0" xfId="0" applyNumberFormat="1" applyFont="1" applyFill="1" applyBorder="1" applyAlignment="1">
      <alignment horizontal="center" vertical="top" wrapText="1"/>
    </xf>
    <xf numFmtId="39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/>
    </xf>
    <xf numFmtId="165" fontId="4" fillId="0" borderId="2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166" fontId="4" fillId="0" borderId="2" xfId="1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168" fontId="4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2" fontId="4" fillId="0" borderId="0" xfId="0" applyNumberFormat="1" applyFont="1" applyAlignment="1">
      <alignment horizontal="left" vertical="top"/>
    </xf>
    <xf numFmtId="1" fontId="4" fillId="0" borderId="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left" vertical="top"/>
    </xf>
    <xf numFmtId="1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37" fontId="4" fillId="0" borderId="0" xfId="2" applyNumberFormat="1" applyFont="1" applyFill="1" applyBorder="1" applyAlignment="1">
      <alignment horizontal="center" vertical="top" wrapText="1"/>
    </xf>
    <xf numFmtId="4" fontId="4" fillId="0" borderId="0" xfId="2" applyNumberFormat="1" applyFont="1" applyFill="1" applyBorder="1" applyAlignment="1">
      <alignment horizontal="center" vertical="top"/>
    </xf>
    <xf numFmtId="3" fontId="4" fillId="0" borderId="0" xfId="2" applyNumberFormat="1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 vertical="top"/>
    </xf>
    <xf numFmtId="0" fontId="0" fillId="0" borderId="0" xfId="0"/>
    <xf numFmtId="0" fontId="1" fillId="0" borderId="0" xfId="0" applyFont="1"/>
  </cellXfs>
  <cellStyles count="3">
    <cellStyle name="Comma" xfId="2" builtinId="3"/>
    <cellStyle name="Comma [0]" xfId="1" builtinId="6"/>
    <cellStyle name="Normal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auto="1"/>
        <name val="Tahoma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146407</xdr:colOff>
      <xdr:row>223</xdr:row>
      <xdr:rowOff>85618</xdr:rowOff>
    </xdr:from>
    <xdr:to>
      <xdr:col>6</xdr:col>
      <xdr:colOff>222607</xdr:colOff>
      <xdr:row>224</xdr:row>
      <xdr:rowOff>47813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3967109" y="65005449"/>
          <a:ext cx="76200" cy="1976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235</xdr:row>
      <xdr:rowOff>0</xdr:rowOff>
    </xdr:from>
    <xdr:to>
      <xdr:col>6</xdr:col>
      <xdr:colOff>190500</xdr:colOff>
      <xdr:row>236</xdr:row>
      <xdr:rowOff>19153</xdr:rowOff>
    </xdr:to>
    <xdr:sp macro="" textlink="">
      <xdr:nvSpPr>
        <xdr:cNvPr id="1240" name="Text Box 1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4857750" y="7058977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114300</xdr:colOff>
      <xdr:row>235</xdr:row>
      <xdr:rowOff>0</xdr:rowOff>
    </xdr:from>
    <xdr:to>
      <xdr:col>6</xdr:col>
      <xdr:colOff>190500</xdr:colOff>
      <xdr:row>235</xdr:row>
      <xdr:rowOff>197644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153025" y="53044725"/>
          <a:ext cx="76200" cy="1976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2"/>
  <sheetViews>
    <sheetView workbookViewId="0">
      <selection activeCell="Q18" sqref="Q18"/>
    </sheetView>
  </sheetViews>
  <sheetFormatPr defaultRowHeight="12.75" x14ac:dyDescent="0.2"/>
  <cols>
    <col min="1" max="1" width="3.28515625" customWidth="1"/>
    <col min="2" max="31" width="2.85546875" customWidth="1"/>
  </cols>
  <sheetData>
    <row r="1" spans="1:40" x14ac:dyDescent="0.2">
      <c r="A1" s="7"/>
      <c r="B1" s="7">
        <v>1</v>
      </c>
      <c r="C1" s="7">
        <v>2</v>
      </c>
      <c r="D1" s="7">
        <v>3</v>
      </c>
      <c r="E1" s="7">
        <v>4</v>
      </c>
      <c r="F1" s="7">
        <v>5</v>
      </c>
      <c r="G1" s="7">
        <v>6</v>
      </c>
      <c r="H1" s="7">
        <v>7</v>
      </c>
      <c r="I1" s="7">
        <v>8</v>
      </c>
      <c r="J1" s="7">
        <v>9</v>
      </c>
      <c r="K1" s="7">
        <v>10</v>
      </c>
      <c r="L1" s="7">
        <v>11</v>
      </c>
      <c r="M1" s="7">
        <v>12</v>
      </c>
      <c r="N1" s="7">
        <v>13</v>
      </c>
      <c r="O1" s="7">
        <v>14</v>
      </c>
      <c r="P1" s="7">
        <v>15</v>
      </c>
      <c r="Q1" s="7">
        <v>16</v>
      </c>
      <c r="R1" s="7">
        <v>17</v>
      </c>
      <c r="S1" s="7">
        <v>18</v>
      </c>
      <c r="T1" s="7">
        <v>19</v>
      </c>
      <c r="U1" s="7">
        <v>20</v>
      </c>
      <c r="V1" s="7">
        <v>21</v>
      </c>
      <c r="W1" s="7">
        <v>22</v>
      </c>
      <c r="X1" s="7">
        <v>23</v>
      </c>
      <c r="Y1" s="7">
        <v>24</v>
      </c>
      <c r="Z1" s="7">
        <v>25</v>
      </c>
      <c r="AA1" s="7">
        <v>26</v>
      </c>
      <c r="AB1" s="7">
        <v>27</v>
      </c>
      <c r="AC1" s="7">
        <v>28</v>
      </c>
      <c r="AD1" s="7">
        <v>29</v>
      </c>
      <c r="AE1" s="7">
        <v>30</v>
      </c>
    </row>
    <row r="2" spans="1:40" x14ac:dyDescent="0.2">
      <c r="A2" s="9" t="s">
        <v>41</v>
      </c>
      <c r="B2" t="s">
        <v>323</v>
      </c>
      <c r="C2" t="s">
        <v>322</v>
      </c>
      <c r="E2" t="s">
        <v>323</v>
      </c>
      <c r="F2" t="s">
        <v>323</v>
      </c>
      <c r="H2" t="s">
        <v>322</v>
      </c>
      <c r="I2" t="s">
        <v>323</v>
      </c>
      <c r="K2" t="s">
        <v>323</v>
      </c>
      <c r="L2" t="s">
        <v>322</v>
      </c>
      <c r="N2" t="s">
        <v>323</v>
      </c>
      <c r="O2" t="s">
        <v>323</v>
      </c>
      <c r="Q2" t="s">
        <v>322</v>
      </c>
      <c r="R2" t="s">
        <v>323</v>
      </c>
      <c r="T2" t="s">
        <v>323</v>
      </c>
      <c r="U2" t="s">
        <v>322</v>
      </c>
      <c r="W2" t="s">
        <v>323</v>
      </c>
      <c r="X2" t="s">
        <v>323</v>
      </c>
      <c r="Z2" t="s">
        <v>322</v>
      </c>
      <c r="AA2" t="s">
        <v>323</v>
      </c>
      <c r="AC2" t="s">
        <v>323</v>
      </c>
      <c r="AD2" t="s">
        <v>322</v>
      </c>
    </row>
    <row r="3" spans="1:40" x14ac:dyDescent="0.2">
      <c r="A3" s="9" t="s">
        <v>47</v>
      </c>
      <c r="B3" t="s">
        <v>322</v>
      </c>
      <c r="C3" t="s">
        <v>323</v>
      </c>
      <c r="E3" t="s">
        <v>323</v>
      </c>
      <c r="F3" t="s">
        <v>322</v>
      </c>
      <c r="H3" t="s">
        <v>323</v>
      </c>
      <c r="I3" t="s">
        <v>323</v>
      </c>
      <c r="K3" t="s">
        <v>322</v>
      </c>
      <c r="L3" t="s">
        <v>323</v>
      </c>
      <c r="N3" t="s">
        <v>323</v>
      </c>
      <c r="O3" t="s">
        <v>322</v>
      </c>
      <c r="Q3" t="s">
        <v>323</v>
      </c>
      <c r="R3" t="s">
        <v>323</v>
      </c>
      <c r="T3" t="s">
        <v>322</v>
      </c>
      <c r="U3" t="s">
        <v>323</v>
      </c>
      <c r="W3" t="s">
        <v>323</v>
      </c>
      <c r="X3" t="s">
        <v>322</v>
      </c>
      <c r="Z3" t="s">
        <v>323</v>
      </c>
      <c r="AA3" t="s">
        <v>323</v>
      </c>
      <c r="AC3" t="s">
        <v>322</v>
      </c>
      <c r="AD3" t="s">
        <v>323</v>
      </c>
      <c r="AG3" t="s">
        <v>47</v>
      </c>
      <c r="AJ3" t="s">
        <v>41</v>
      </c>
      <c r="AM3" t="s">
        <v>49</v>
      </c>
    </row>
    <row r="4" spans="1:40" x14ac:dyDescent="0.2">
      <c r="A4" s="9" t="s">
        <v>49</v>
      </c>
      <c r="B4" t="s">
        <v>323</v>
      </c>
      <c r="C4" t="s">
        <v>323</v>
      </c>
      <c r="E4" t="s">
        <v>322</v>
      </c>
      <c r="F4" t="s">
        <v>323</v>
      </c>
      <c r="H4" t="s">
        <v>323</v>
      </c>
      <c r="I4" t="s">
        <v>322</v>
      </c>
      <c r="K4" t="s">
        <v>323</v>
      </c>
      <c r="L4" t="s">
        <v>323</v>
      </c>
      <c r="N4" t="s">
        <v>322</v>
      </c>
      <c r="O4" t="s">
        <v>323</v>
      </c>
      <c r="Q4" t="s">
        <v>323</v>
      </c>
      <c r="R4" t="s">
        <v>322</v>
      </c>
      <c r="T4" t="s">
        <v>323</v>
      </c>
      <c r="U4" t="s">
        <v>323</v>
      </c>
      <c r="W4" t="s">
        <v>322</v>
      </c>
      <c r="X4" t="s">
        <v>323</v>
      </c>
      <c r="Z4" t="s">
        <v>323</v>
      </c>
      <c r="AA4" t="s">
        <v>322</v>
      </c>
      <c r="AC4" t="s">
        <v>323</v>
      </c>
      <c r="AD4" t="s">
        <v>323</v>
      </c>
      <c r="AF4" t="s">
        <v>41</v>
      </c>
      <c r="AH4" t="s">
        <v>49</v>
      </c>
      <c r="AI4" t="s">
        <v>49</v>
      </c>
      <c r="AK4" t="s">
        <v>47</v>
      </c>
      <c r="AL4" t="s">
        <v>47</v>
      </c>
      <c r="AN4" t="s">
        <v>41</v>
      </c>
    </row>
    <row r="5" spans="1:40" x14ac:dyDescent="0.2">
      <c r="A5" s="8" t="s">
        <v>316</v>
      </c>
      <c r="B5" t="s">
        <v>323</v>
      </c>
      <c r="C5" t="s">
        <v>322</v>
      </c>
      <c r="E5" t="s">
        <v>323</v>
      </c>
      <c r="F5" t="s">
        <v>323</v>
      </c>
      <c r="H5" t="s">
        <v>322</v>
      </c>
      <c r="I5" t="s">
        <v>323</v>
      </c>
      <c r="K5" t="s">
        <v>323</v>
      </c>
      <c r="L5" t="s">
        <v>322</v>
      </c>
      <c r="N5" t="s">
        <v>323</v>
      </c>
      <c r="O5" t="s">
        <v>323</v>
      </c>
      <c r="Q5" t="s">
        <v>322</v>
      </c>
      <c r="R5" t="s">
        <v>323</v>
      </c>
      <c r="T5" t="s">
        <v>323</v>
      </c>
      <c r="U5" t="s">
        <v>322</v>
      </c>
      <c r="W5" t="s">
        <v>323</v>
      </c>
      <c r="X5" t="s">
        <v>323</v>
      </c>
      <c r="Z5" t="s">
        <v>322</v>
      </c>
      <c r="AA5" t="s">
        <v>323</v>
      </c>
      <c r="AC5" t="s">
        <v>323</v>
      </c>
      <c r="AD5" t="s">
        <v>322</v>
      </c>
    </row>
    <row r="6" spans="1:40" x14ac:dyDescent="0.2">
      <c r="A6" s="8" t="s">
        <v>317</v>
      </c>
      <c r="B6" t="s">
        <v>322</v>
      </c>
      <c r="C6" t="s">
        <v>323</v>
      </c>
      <c r="E6" t="s">
        <v>323</v>
      </c>
      <c r="F6" t="s">
        <v>322</v>
      </c>
      <c r="H6" t="s">
        <v>323</v>
      </c>
      <c r="I6" t="s">
        <v>323</v>
      </c>
      <c r="K6" t="s">
        <v>322</v>
      </c>
      <c r="L6" t="s">
        <v>323</v>
      </c>
      <c r="N6" t="s">
        <v>323</v>
      </c>
      <c r="O6" t="s">
        <v>322</v>
      </c>
      <c r="Q6" t="s">
        <v>323</v>
      </c>
      <c r="R6" t="s">
        <v>323</v>
      </c>
      <c r="T6" t="s">
        <v>322</v>
      </c>
      <c r="U6" t="s">
        <v>323</v>
      </c>
      <c r="W6" t="s">
        <v>323</v>
      </c>
      <c r="X6" t="s">
        <v>322</v>
      </c>
      <c r="Z6" t="s">
        <v>323</v>
      </c>
      <c r="AA6" t="s">
        <v>323</v>
      </c>
      <c r="AC6" t="s">
        <v>322</v>
      </c>
      <c r="AD6" t="s">
        <v>323</v>
      </c>
    </row>
    <row r="7" spans="1:40" x14ac:dyDescent="0.2">
      <c r="A7" s="8" t="s">
        <v>318</v>
      </c>
      <c r="B7" t="s">
        <v>323</v>
      </c>
      <c r="C7" t="s">
        <v>323</v>
      </c>
      <c r="E7" t="s">
        <v>322</v>
      </c>
      <c r="F7" t="s">
        <v>323</v>
      </c>
      <c r="H7" t="s">
        <v>323</v>
      </c>
      <c r="I7" t="s">
        <v>322</v>
      </c>
      <c r="K7" t="s">
        <v>323</v>
      </c>
      <c r="L7" t="s">
        <v>323</v>
      </c>
      <c r="N7" t="s">
        <v>322</v>
      </c>
      <c r="O7" t="s">
        <v>323</v>
      </c>
      <c r="Q7" t="s">
        <v>323</v>
      </c>
      <c r="R7" t="s">
        <v>322</v>
      </c>
      <c r="T7" t="s">
        <v>323</v>
      </c>
      <c r="U7" t="s">
        <v>323</v>
      </c>
      <c r="W7" t="s">
        <v>322</v>
      </c>
      <c r="X7" t="s">
        <v>323</v>
      </c>
      <c r="Z7" t="s">
        <v>323</v>
      </c>
      <c r="AA7" t="s">
        <v>322</v>
      </c>
      <c r="AC7" t="s">
        <v>323</v>
      </c>
      <c r="AD7" t="s">
        <v>323</v>
      </c>
    </row>
    <row r="8" spans="1:40" x14ac:dyDescent="0.2">
      <c r="A8" s="10" t="s">
        <v>319</v>
      </c>
      <c r="B8" t="s">
        <v>322</v>
      </c>
      <c r="D8" t="s">
        <v>323</v>
      </c>
      <c r="E8" t="s">
        <v>322</v>
      </c>
      <c r="G8" t="s">
        <v>323</v>
      </c>
      <c r="H8" t="s">
        <v>323</v>
      </c>
      <c r="J8" t="s">
        <v>322</v>
      </c>
      <c r="K8" t="s">
        <v>323</v>
      </c>
      <c r="M8" t="s">
        <v>323</v>
      </c>
      <c r="N8" t="s">
        <v>322</v>
      </c>
      <c r="P8" t="s">
        <v>323</v>
      </c>
      <c r="Q8" t="s">
        <v>323</v>
      </c>
      <c r="S8" t="s">
        <v>322</v>
      </c>
      <c r="T8" t="s">
        <v>323</v>
      </c>
      <c r="V8" t="s">
        <v>323</v>
      </c>
      <c r="W8" t="s">
        <v>322</v>
      </c>
      <c r="Y8" t="s">
        <v>323</v>
      </c>
      <c r="Z8" t="s">
        <v>323</v>
      </c>
      <c r="AB8" t="s">
        <v>322</v>
      </c>
      <c r="AC8" t="s">
        <v>323</v>
      </c>
      <c r="AE8" t="s">
        <v>323</v>
      </c>
    </row>
    <row r="9" spans="1:40" x14ac:dyDescent="0.2">
      <c r="A9" s="10" t="s">
        <v>320</v>
      </c>
      <c r="B9" t="s">
        <v>323</v>
      </c>
      <c r="D9" t="s">
        <v>322</v>
      </c>
      <c r="E9" t="s">
        <v>323</v>
      </c>
      <c r="G9" t="s">
        <v>323</v>
      </c>
      <c r="H9" t="s">
        <v>322</v>
      </c>
      <c r="J9" t="s">
        <v>323</v>
      </c>
      <c r="K9" t="s">
        <v>323</v>
      </c>
      <c r="M9" t="s">
        <v>322</v>
      </c>
      <c r="N9" t="s">
        <v>323</v>
      </c>
      <c r="P9" t="s">
        <v>323</v>
      </c>
      <c r="Q9" t="s">
        <v>322</v>
      </c>
      <c r="S9" t="s">
        <v>323</v>
      </c>
      <c r="T9" t="s">
        <v>323</v>
      </c>
      <c r="V9" t="s">
        <v>322</v>
      </c>
      <c r="W9" t="s">
        <v>323</v>
      </c>
      <c r="Y9" t="s">
        <v>323</v>
      </c>
      <c r="Z9" t="s">
        <v>322</v>
      </c>
      <c r="AB9" t="s">
        <v>323</v>
      </c>
      <c r="AC9" t="s">
        <v>323</v>
      </c>
      <c r="AE9" t="s">
        <v>322</v>
      </c>
    </row>
    <row r="10" spans="1:40" x14ac:dyDescent="0.2">
      <c r="A10" s="10" t="s">
        <v>321</v>
      </c>
      <c r="B10" t="s">
        <v>323</v>
      </c>
      <c r="D10" t="s">
        <v>323</v>
      </c>
      <c r="E10" t="s">
        <v>323</v>
      </c>
      <c r="G10" t="s">
        <v>322</v>
      </c>
      <c r="H10" t="s">
        <v>323</v>
      </c>
      <c r="J10" t="s">
        <v>323</v>
      </c>
      <c r="K10" t="s">
        <v>322</v>
      </c>
      <c r="M10" t="s">
        <v>323</v>
      </c>
      <c r="N10" t="s">
        <v>323</v>
      </c>
      <c r="P10" t="s">
        <v>322</v>
      </c>
      <c r="Q10" t="s">
        <v>323</v>
      </c>
      <c r="S10" t="s">
        <v>323</v>
      </c>
      <c r="T10" t="s">
        <v>322</v>
      </c>
      <c r="V10" t="s">
        <v>323</v>
      </c>
      <c r="W10" t="s">
        <v>323</v>
      </c>
      <c r="Y10" t="s">
        <v>322</v>
      </c>
      <c r="Z10" t="s">
        <v>326</v>
      </c>
      <c r="AB10" t="s">
        <v>323</v>
      </c>
      <c r="AC10" t="s">
        <v>322</v>
      </c>
      <c r="AE10" t="s">
        <v>323</v>
      </c>
    </row>
    <row r="11" spans="1:40" x14ac:dyDescent="0.2">
      <c r="A11" s="11" t="s">
        <v>322</v>
      </c>
      <c r="B11" t="s">
        <v>322</v>
      </c>
      <c r="D11" t="s">
        <v>323</v>
      </c>
      <c r="E11" t="s">
        <v>322</v>
      </c>
      <c r="G11" t="s">
        <v>323</v>
      </c>
      <c r="H11" t="s">
        <v>323</v>
      </c>
      <c r="J11" t="s">
        <v>322</v>
      </c>
      <c r="K11" t="s">
        <v>323</v>
      </c>
      <c r="M11" t="s">
        <v>323</v>
      </c>
      <c r="N11" t="s">
        <v>322</v>
      </c>
      <c r="P11" t="s">
        <v>323</v>
      </c>
      <c r="Q11" t="s">
        <v>323</v>
      </c>
      <c r="S11" t="s">
        <v>322</v>
      </c>
      <c r="T11" t="s">
        <v>323</v>
      </c>
      <c r="V11" t="s">
        <v>323</v>
      </c>
      <c r="W11" t="s">
        <v>322</v>
      </c>
      <c r="Y11" t="s">
        <v>323</v>
      </c>
      <c r="Z11" t="s">
        <v>323</v>
      </c>
      <c r="AB11" t="s">
        <v>322</v>
      </c>
      <c r="AC11" t="s">
        <v>323</v>
      </c>
      <c r="AE11" t="s">
        <v>323</v>
      </c>
    </row>
    <row r="12" spans="1:40" x14ac:dyDescent="0.2">
      <c r="A12" s="11" t="s">
        <v>324</v>
      </c>
      <c r="B12" t="s">
        <v>323</v>
      </c>
      <c r="D12" t="s">
        <v>322</v>
      </c>
      <c r="E12" t="s">
        <v>323</v>
      </c>
      <c r="G12" t="s">
        <v>323</v>
      </c>
      <c r="H12" t="s">
        <v>322</v>
      </c>
      <c r="J12" t="s">
        <v>323</v>
      </c>
      <c r="K12" t="s">
        <v>323</v>
      </c>
      <c r="M12" t="s">
        <v>322</v>
      </c>
      <c r="N12" t="s">
        <v>323</v>
      </c>
      <c r="P12" t="s">
        <v>323</v>
      </c>
      <c r="Q12" t="s">
        <v>322</v>
      </c>
      <c r="S12" t="s">
        <v>323</v>
      </c>
      <c r="T12" t="s">
        <v>323</v>
      </c>
      <c r="V12" t="s">
        <v>322</v>
      </c>
      <c r="W12" t="s">
        <v>323</v>
      </c>
      <c r="Y12" t="s">
        <v>323</v>
      </c>
      <c r="Z12" t="s">
        <v>322</v>
      </c>
      <c r="AB12" t="s">
        <v>323</v>
      </c>
      <c r="AC12" t="s">
        <v>323</v>
      </c>
      <c r="AE12" t="s">
        <v>322</v>
      </c>
    </row>
    <row r="13" spans="1:40" x14ac:dyDescent="0.2">
      <c r="A13" s="11" t="s">
        <v>325</v>
      </c>
      <c r="B13" t="s">
        <v>323</v>
      </c>
      <c r="D13" t="s">
        <v>323</v>
      </c>
      <c r="E13" t="s">
        <v>323</v>
      </c>
      <c r="G13" t="s">
        <v>322</v>
      </c>
      <c r="H13" t="s">
        <v>323</v>
      </c>
      <c r="J13" t="s">
        <v>323</v>
      </c>
      <c r="K13" t="s">
        <v>322</v>
      </c>
      <c r="M13" t="s">
        <v>323</v>
      </c>
      <c r="N13" t="s">
        <v>323</v>
      </c>
      <c r="P13" t="s">
        <v>322</v>
      </c>
      <c r="Q13" t="s">
        <v>323</v>
      </c>
      <c r="S13" t="s">
        <v>323</v>
      </c>
      <c r="T13" t="s">
        <v>322</v>
      </c>
      <c r="V13" t="s">
        <v>323</v>
      </c>
      <c r="W13" t="s">
        <v>323</v>
      </c>
      <c r="Y13" t="s">
        <v>322</v>
      </c>
      <c r="Z13" t="s">
        <v>323</v>
      </c>
      <c r="AB13" t="s">
        <v>323</v>
      </c>
      <c r="AC13" t="s">
        <v>322</v>
      </c>
      <c r="AE13" t="s">
        <v>323</v>
      </c>
    </row>
    <row r="18" spans="2:10" ht="120" x14ac:dyDescent="0.2">
      <c r="B18" s="103" t="s">
        <v>343</v>
      </c>
      <c r="C18" s="58"/>
      <c r="D18" s="104" t="s">
        <v>344</v>
      </c>
      <c r="E18" s="105" t="s">
        <v>345</v>
      </c>
      <c r="F18" s="105"/>
      <c r="G18" s="105"/>
      <c r="H18" s="105"/>
      <c r="I18" s="106"/>
      <c r="J18" s="107" t="s">
        <v>346</v>
      </c>
    </row>
    <row r="19" spans="2:10" ht="90" x14ac:dyDescent="0.25">
      <c r="B19" s="57" t="s">
        <v>159</v>
      </c>
      <c r="C19" s="58" t="s">
        <v>347</v>
      </c>
      <c r="D19" s="108" t="e">
        <f>Q10+Q7+Q3+#REF!+#REF!+#REF!+#REF!+#REF!+#REF!+#REF!+#REF!+#REF!+#REF!+#REF!+#REF!+#REF!+#REF!+#REF!+#REF!+#REF!+#REF!+#REF!+#REF!+#REF!+#REF!+#REF!+#REF!+#REF!+#REF!+#REF!+#REF!+#REF!+#REF!+#REF!+#REF!+#REF!+#REF!+#REF!+#REF!+#REF!++#REF!+#REF!+#REF!+#REF!++++#REF!+#REF!+#REF!+#REF!+#REF!+#REF!+#REF!+#REF!</f>
        <v>#VALUE!</v>
      </c>
      <c r="E19" s="109" t="e">
        <f>D19/1250</f>
        <v>#VALUE!</v>
      </c>
      <c r="F19" s="109"/>
      <c r="G19" s="109"/>
      <c r="H19" s="109"/>
      <c r="I19" s="106"/>
      <c r="J19" s="110" t="s">
        <v>348</v>
      </c>
    </row>
    <row r="20" spans="2:10" ht="180" x14ac:dyDescent="0.2">
      <c r="B20" s="57" t="s">
        <v>349</v>
      </c>
      <c r="C20" s="58" t="s">
        <v>347</v>
      </c>
      <c r="D20" s="108" t="e">
        <f>Q11+Q8+Q4+Q1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#VALUE!</v>
      </c>
      <c r="E20" s="111" t="e">
        <f>D20/1250</f>
        <v>#VALUE!</v>
      </c>
      <c r="F20" s="111"/>
      <c r="G20" s="111"/>
      <c r="H20" s="111"/>
      <c r="I20" s="106"/>
      <c r="J20" s="110" t="s">
        <v>350</v>
      </c>
    </row>
    <row r="21" spans="2:10" ht="105" x14ac:dyDescent="0.2">
      <c r="B21" s="57" t="s">
        <v>351</v>
      </c>
      <c r="C21" s="58" t="s">
        <v>347</v>
      </c>
      <c r="D21" s="108" t="e">
        <f>Q12+Q9+Q5+Q2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#VALUE!</v>
      </c>
      <c r="E21" s="111" t="e">
        <f>D21/1250</f>
        <v>#VALUE!</v>
      </c>
      <c r="F21" s="111"/>
      <c r="G21" s="111"/>
      <c r="H21" s="111"/>
      <c r="I21" s="106"/>
      <c r="J21" s="110" t="s">
        <v>352</v>
      </c>
    </row>
    <row r="22" spans="2:10" ht="180" x14ac:dyDescent="0.2">
      <c r="B22" s="112" t="s">
        <v>353</v>
      </c>
      <c r="C22" s="112" t="s">
        <v>347</v>
      </c>
      <c r="D22" s="108" t="e">
        <f>Q13+Q6+#REF!+#REF!+#REF!+#REF!+#REF!+#REF!+#REF!+#REF!+#REF!+#REF!+#REF!+#REF!+#REF!+#REF!+#REF!+#REF!+#REF!+#REF!+#REF!+#REF!+#REF!+#REF!+#REF!+#REF!+#REF!+#REF!+#REF!+#REF!+#REF!+#REF!+#REF!+#REF!+#REF!+#REF!+#REF!+#REF!+#REF!+#REF!+#REF!</f>
        <v>#VALUE!</v>
      </c>
      <c r="E22" s="111" t="e">
        <f>D22/1250</f>
        <v>#VALUE!</v>
      </c>
      <c r="F22" s="111"/>
      <c r="G22" s="111"/>
      <c r="H22" s="111"/>
      <c r="I22" s="106"/>
      <c r="J22" s="110" t="s">
        <v>354</v>
      </c>
    </row>
  </sheetData>
  <mergeCells count="5">
    <mergeCell ref="E18:H18"/>
    <mergeCell ref="E19:H19"/>
    <mergeCell ref="E20:H20"/>
    <mergeCell ref="E21:H21"/>
    <mergeCell ref="E22:H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2"/>
  <sheetViews>
    <sheetView view="pageBreakPreview" topLeftCell="A217" zoomScale="89" zoomScaleNormal="100" zoomScaleSheetLayoutView="89" workbookViewId="0">
      <selection activeCell="T11" sqref="T11"/>
    </sheetView>
  </sheetViews>
  <sheetFormatPr defaultRowHeight="18" customHeight="1" x14ac:dyDescent="0.2"/>
  <cols>
    <col min="1" max="1" width="4.42578125" style="5" customWidth="1"/>
    <col min="2" max="2" width="18.85546875" style="5" customWidth="1"/>
    <col min="3" max="3" width="3.85546875" style="5" customWidth="1"/>
    <col min="4" max="4" width="22.42578125" style="2" customWidth="1"/>
    <col min="5" max="5" width="4.28515625" style="5" customWidth="1"/>
    <col min="6" max="6" width="3.42578125" style="2" customWidth="1"/>
    <col min="7" max="7" width="3.7109375" style="2" customWidth="1"/>
    <col min="8" max="11" width="4.7109375" style="2" customWidth="1"/>
    <col min="12" max="12" width="4.42578125" style="2" customWidth="1"/>
    <col min="13" max="13" width="4.85546875" style="2" hidden="1" customWidth="1"/>
    <col min="14" max="14" width="13.7109375" style="22" customWidth="1"/>
    <col min="15" max="15" width="0.28515625" style="22" customWidth="1"/>
    <col min="16" max="16" width="13.7109375" style="22" customWidth="1"/>
    <col min="17" max="17" width="0.42578125" style="20" customWidth="1"/>
    <col min="18" max="18" width="19.5703125" style="64" customWidth="1"/>
    <col min="19" max="19" width="13.28515625" style="43" customWidth="1"/>
    <col min="20" max="20" width="16.7109375" style="43" customWidth="1"/>
    <col min="21" max="21" width="9.140625" style="5"/>
    <col min="22" max="22" width="11.7109375" style="5" customWidth="1"/>
    <col min="23" max="16384" width="9.140625" style="5"/>
  </cols>
  <sheetData>
    <row r="1" spans="1:20" ht="18" customHeight="1" x14ac:dyDescent="0.2">
      <c r="A1" s="94" t="s">
        <v>332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</row>
    <row r="2" spans="1:20" ht="19.5" customHeight="1" x14ac:dyDescent="0.2"/>
    <row r="3" spans="1:20" s="21" customFormat="1" ht="15.95" customHeight="1" x14ac:dyDescent="0.2">
      <c r="A3" s="92" t="s">
        <v>334</v>
      </c>
      <c r="B3" s="92" t="s">
        <v>335</v>
      </c>
      <c r="C3" s="92" t="s">
        <v>336</v>
      </c>
      <c r="D3" s="92"/>
      <c r="E3" s="93" t="s">
        <v>337</v>
      </c>
      <c r="F3" s="93"/>
      <c r="G3" s="93"/>
      <c r="H3" s="93"/>
      <c r="I3" s="93"/>
      <c r="J3" s="93"/>
      <c r="K3" s="93"/>
      <c r="L3" s="93"/>
      <c r="M3" s="93"/>
      <c r="N3" s="91" t="s">
        <v>338</v>
      </c>
      <c r="O3" s="91" t="s">
        <v>158</v>
      </c>
      <c r="P3" s="91" t="s">
        <v>339</v>
      </c>
      <c r="Q3" s="92" t="s">
        <v>293</v>
      </c>
      <c r="R3" s="95" t="s">
        <v>340</v>
      </c>
      <c r="S3" s="91" t="s">
        <v>341</v>
      </c>
      <c r="T3" s="91" t="s">
        <v>342</v>
      </c>
    </row>
    <row r="4" spans="1:20" s="21" customFormat="1" ht="33" customHeight="1" x14ac:dyDescent="0.2">
      <c r="A4" s="88"/>
      <c r="B4" s="88"/>
      <c r="C4" s="88"/>
      <c r="D4" s="88"/>
      <c r="E4" s="83"/>
      <c r="F4" s="83"/>
      <c r="G4" s="83"/>
      <c r="H4" s="83"/>
      <c r="I4" s="83"/>
      <c r="J4" s="83"/>
      <c r="K4" s="83"/>
      <c r="L4" s="83"/>
      <c r="M4" s="83"/>
      <c r="N4" s="89"/>
      <c r="O4" s="89"/>
      <c r="P4" s="89"/>
      <c r="Q4" s="88"/>
      <c r="R4" s="96"/>
      <c r="S4" s="89"/>
      <c r="T4" s="89"/>
    </row>
    <row r="5" spans="1:20" s="22" customFormat="1" ht="36" customHeight="1" x14ac:dyDescent="0.2">
      <c r="A5" s="5" t="s">
        <v>313</v>
      </c>
      <c r="B5" s="77" t="s">
        <v>327</v>
      </c>
      <c r="C5" s="26" t="s">
        <v>165</v>
      </c>
      <c r="D5" s="78" t="s">
        <v>166</v>
      </c>
      <c r="E5" s="84" t="s">
        <v>120</v>
      </c>
      <c r="F5" s="87" t="s">
        <v>1</v>
      </c>
      <c r="G5" s="87"/>
      <c r="H5" s="87"/>
      <c r="I5" s="87"/>
      <c r="J5" s="87"/>
      <c r="K5" s="87"/>
      <c r="L5" s="87"/>
      <c r="M5" s="87"/>
      <c r="Q5" s="20"/>
      <c r="R5" s="64"/>
      <c r="S5" s="43"/>
      <c r="T5" s="43"/>
    </row>
    <row r="6" spans="1:20" s="22" customFormat="1" ht="18" customHeight="1" x14ac:dyDescent="0.2">
      <c r="A6" s="5"/>
      <c r="B6" s="75"/>
      <c r="C6" s="26"/>
      <c r="D6" s="79"/>
      <c r="E6" s="84"/>
      <c r="F6" s="2" t="s">
        <v>23</v>
      </c>
      <c r="G6" s="79" t="s">
        <v>258</v>
      </c>
      <c r="H6" s="79"/>
      <c r="I6" s="79"/>
      <c r="J6" s="79"/>
      <c r="K6" s="79"/>
      <c r="L6" s="79"/>
      <c r="M6" s="79"/>
      <c r="N6" s="13" t="s">
        <v>106</v>
      </c>
      <c r="O6" s="23">
        <v>0.39</v>
      </c>
      <c r="P6" s="22" t="s">
        <v>259</v>
      </c>
      <c r="Q6" s="20">
        <v>0.03</v>
      </c>
      <c r="R6" s="65">
        <f>O6/Q6</f>
        <v>13.000000000000002</v>
      </c>
      <c r="S6" s="43"/>
      <c r="T6" s="43">
        <f>S6*R6</f>
        <v>0</v>
      </c>
    </row>
    <row r="7" spans="1:20" s="22" customFormat="1" ht="18" customHeight="1" x14ac:dyDescent="0.2">
      <c r="A7" s="5"/>
      <c r="B7" s="75"/>
      <c r="C7" s="26"/>
      <c r="D7" s="79"/>
      <c r="E7" s="84"/>
      <c r="F7" s="84" t="s">
        <v>246</v>
      </c>
      <c r="G7" s="79" t="s">
        <v>187</v>
      </c>
      <c r="H7" s="79"/>
      <c r="I7" s="79"/>
      <c r="J7" s="79"/>
      <c r="K7" s="79"/>
      <c r="L7" s="79"/>
      <c r="M7" s="79"/>
      <c r="N7" s="13" t="s">
        <v>106</v>
      </c>
      <c r="O7" s="23">
        <v>0.26</v>
      </c>
      <c r="P7" s="22" t="s">
        <v>260</v>
      </c>
      <c r="Q7" s="20">
        <v>0.02</v>
      </c>
      <c r="R7" s="65">
        <f>O7/Q7</f>
        <v>13</v>
      </c>
      <c r="S7" s="43">
        <v>2</v>
      </c>
      <c r="T7" s="43">
        <f t="shared" ref="T7:T69" si="0">S7*R7</f>
        <v>26</v>
      </c>
    </row>
    <row r="8" spans="1:20" s="22" customFormat="1" ht="18" customHeight="1" x14ac:dyDescent="0.2">
      <c r="A8" s="5"/>
      <c r="B8" s="75"/>
      <c r="C8" s="26"/>
      <c r="D8" s="79"/>
      <c r="E8" s="84"/>
      <c r="F8" s="84"/>
      <c r="G8" s="79"/>
      <c r="H8" s="79"/>
      <c r="I8" s="79"/>
      <c r="J8" s="79"/>
      <c r="K8" s="79"/>
      <c r="L8" s="79"/>
      <c r="M8" s="79"/>
      <c r="N8" s="13" t="s">
        <v>106</v>
      </c>
      <c r="O8" s="23">
        <v>0.13</v>
      </c>
      <c r="P8" s="22" t="s">
        <v>261</v>
      </c>
      <c r="Q8" s="20">
        <v>0.01</v>
      </c>
      <c r="R8" s="65">
        <f>O8/Q8</f>
        <v>13</v>
      </c>
      <c r="S8" s="43">
        <v>2</v>
      </c>
      <c r="T8" s="43">
        <f t="shared" si="0"/>
        <v>26</v>
      </c>
    </row>
    <row r="9" spans="1:20" s="22" customFormat="1" ht="33" customHeight="1" x14ac:dyDescent="0.2">
      <c r="A9" s="5"/>
      <c r="B9" s="75"/>
      <c r="C9" s="26"/>
      <c r="D9" s="79"/>
      <c r="E9" s="84" t="s">
        <v>124</v>
      </c>
      <c r="F9" s="87" t="s">
        <v>2</v>
      </c>
      <c r="G9" s="87"/>
      <c r="H9" s="87"/>
      <c r="I9" s="87"/>
      <c r="J9" s="87"/>
      <c r="K9" s="87"/>
      <c r="L9" s="87"/>
      <c r="M9" s="87"/>
      <c r="N9" s="13" t="s">
        <v>0</v>
      </c>
      <c r="O9" s="23"/>
      <c r="P9" s="44"/>
      <c r="Q9" s="20"/>
      <c r="R9" s="65"/>
      <c r="S9" s="43"/>
      <c r="T9" s="43"/>
    </row>
    <row r="10" spans="1:20" s="22" customFormat="1" ht="18" customHeight="1" x14ac:dyDescent="0.2">
      <c r="A10" s="5"/>
      <c r="B10" s="75"/>
      <c r="C10" s="26"/>
      <c r="D10" s="79"/>
      <c r="E10" s="84"/>
      <c r="F10" s="2" t="s">
        <v>23</v>
      </c>
      <c r="G10" s="79" t="s">
        <v>258</v>
      </c>
      <c r="H10" s="79"/>
      <c r="I10" s="79"/>
      <c r="J10" s="79"/>
      <c r="K10" s="79"/>
      <c r="L10" s="79"/>
      <c r="M10" s="79"/>
      <c r="N10" s="13" t="s">
        <v>106</v>
      </c>
      <c r="O10" s="23">
        <v>0.42</v>
      </c>
      <c r="P10" s="22" t="s">
        <v>259</v>
      </c>
      <c r="Q10" s="20">
        <v>0.03</v>
      </c>
      <c r="R10" s="65">
        <f>O10/Q10</f>
        <v>14</v>
      </c>
      <c r="S10" s="43"/>
      <c r="T10" s="43">
        <f t="shared" si="0"/>
        <v>0</v>
      </c>
    </row>
    <row r="11" spans="1:20" s="22" customFormat="1" ht="18" customHeight="1" x14ac:dyDescent="0.2">
      <c r="A11" s="5"/>
      <c r="B11" s="75"/>
      <c r="C11" s="26"/>
      <c r="D11" s="79"/>
      <c r="E11" s="84"/>
      <c r="F11" s="84" t="s">
        <v>246</v>
      </c>
      <c r="G11" s="79" t="s">
        <v>187</v>
      </c>
      <c r="H11" s="79"/>
      <c r="I11" s="79"/>
      <c r="J11" s="79"/>
      <c r="K11" s="79"/>
      <c r="L11" s="79"/>
      <c r="M11" s="79"/>
      <c r="N11" s="13" t="s">
        <v>106</v>
      </c>
      <c r="O11" s="23">
        <v>0.28000000000000003</v>
      </c>
      <c r="P11" s="22" t="s">
        <v>260</v>
      </c>
      <c r="Q11" s="20">
        <v>0.02</v>
      </c>
      <c r="R11" s="65">
        <f>O11/Q11</f>
        <v>14.000000000000002</v>
      </c>
      <c r="S11" s="43"/>
      <c r="T11" s="43">
        <f t="shared" si="0"/>
        <v>0</v>
      </c>
    </row>
    <row r="12" spans="1:20" s="22" customFormat="1" ht="18" customHeight="1" x14ac:dyDescent="0.2">
      <c r="A12" s="5"/>
      <c r="B12" s="75"/>
      <c r="C12" s="26"/>
      <c r="D12" s="79"/>
      <c r="E12" s="84"/>
      <c r="F12" s="84"/>
      <c r="G12" s="79"/>
      <c r="H12" s="79"/>
      <c r="I12" s="79"/>
      <c r="J12" s="79"/>
      <c r="K12" s="79"/>
      <c r="L12" s="79"/>
      <c r="M12" s="79"/>
      <c r="N12" s="13" t="s">
        <v>106</v>
      </c>
      <c r="O12" s="23">
        <v>0.14000000000000001</v>
      </c>
      <c r="P12" s="22" t="s">
        <v>261</v>
      </c>
      <c r="Q12" s="20">
        <v>0.01</v>
      </c>
      <c r="R12" s="65">
        <f>O12/Q12</f>
        <v>14.000000000000002</v>
      </c>
      <c r="S12" s="43"/>
      <c r="T12" s="43">
        <f t="shared" si="0"/>
        <v>0</v>
      </c>
    </row>
    <row r="13" spans="1:20" s="22" customFormat="1" ht="32.25" customHeight="1" x14ac:dyDescent="0.2">
      <c r="A13" s="5"/>
      <c r="B13" s="75"/>
      <c r="C13" s="26"/>
      <c r="D13" s="79"/>
      <c r="E13" s="84" t="s">
        <v>253</v>
      </c>
      <c r="F13" s="87" t="s">
        <v>262</v>
      </c>
      <c r="G13" s="87"/>
      <c r="H13" s="87"/>
      <c r="I13" s="87"/>
      <c r="J13" s="87"/>
      <c r="K13" s="87"/>
      <c r="L13" s="87"/>
      <c r="M13" s="87"/>
      <c r="N13" s="13" t="s">
        <v>0</v>
      </c>
      <c r="O13" s="23"/>
      <c r="Q13" s="20"/>
      <c r="R13" s="65"/>
      <c r="S13" s="43"/>
      <c r="T13" s="43"/>
    </row>
    <row r="14" spans="1:20" s="22" customFormat="1" ht="15.95" customHeight="1" x14ac:dyDescent="0.2">
      <c r="A14" s="5"/>
      <c r="B14" s="26"/>
      <c r="C14" s="26"/>
      <c r="D14" s="28"/>
      <c r="E14" s="84"/>
      <c r="F14" s="2" t="s">
        <v>23</v>
      </c>
      <c r="G14" s="79" t="s">
        <v>258</v>
      </c>
      <c r="H14" s="79"/>
      <c r="I14" s="79"/>
      <c r="J14" s="79"/>
      <c r="K14" s="79"/>
      <c r="L14" s="79"/>
      <c r="M14" s="79"/>
      <c r="N14" s="13" t="s">
        <v>106</v>
      </c>
      <c r="O14" s="23">
        <v>0.48</v>
      </c>
      <c r="P14" s="22" t="s">
        <v>259</v>
      </c>
      <c r="Q14" s="20">
        <v>0.03</v>
      </c>
      <c r="R14" s="65">
        <f>O14/Q14</f>
        <v>16</v>
      </c>
      <c r="S14" s="43"/>
      <c r="T14" s="43">
        <f t="shared" si="0"/>
        <v>0</v>
      </c>
    </row>
    <row r="15" spans="1:20" s="22" customFormat="1" ht="15.95" customHeight="1" x14ac:dyDescent="0.2">
      <c r="A15" s="5"/>
      <c r="B15" s="26"/>
      <c r="C15" s="26"/>
      <c r="D15" s="28"/>
      <c r="E15" s="84"/>
      <c r="F15" s="84" t="s">
        <v>246</v>
      </c>
      <c r="G15" s="79" t="s">
        <v>187</v>
      </c>
      <c r="H15" s="79"/>
      <c r="I15" s="79"/>
      <c r="J15" s="79"/>
      <c r="K15" s="79"/>
      <c r="L15" s="79"/>
      <c r="M15" s="79"/>
      <c r="N15" s="13" t="s">
        <v>106</v>
      </c>
      <c r="O15" s="23">
        <v>0.32</v>
      </c>
      <c r="P15" s="22" t="s">
        <v>260</v>
      </c>
      <c r="Q15" s="20">
        <v>0.02</v>
      </c>
      <c r="R15" s="65">
        <f>O15/Q15</f>
        <v>16</v>
      </c>
      <c r="S15" s="43"/>
      <c r="T15" s="43">
        <f t="shared" si="0"/>
        <v>0</v>
      </c>
    </row>
    <row r="16" spans="1:20" s="22" customFormat="1" ht="15.95" customHeight="1" x14ac:dyDescent="0.2">
      <c r="A16" s="5"/>
      <c r="B16" s="26"/>
      <c r="C16" s="26"/>
      <c r="D16" s="28"/>
      <c r="E16" s="84"/>
      <c r="F16" s="84"/>
      <c r="G16" s="79"/>
      <c r="H16" s="79"/>
      <c r="I16" s="79"/>
      <c r="J16" s="79"/>
      <c r="K16" s="79"/>
      <c r="L16" s="79"/>
      <c r="M16" s="79"/>
      <c r="N16" s="13" t="s">
        <v>106</v>
      </c>
      <c r="O16" s="23">
        <v>0.16</v>
      </c>
      <c r="P16" s="22" t="s">
        <v>261</v>
      </c>
      <c r="Q16" s="20">
        <v>0.01</v>
      </c>
      <c r="R16" s="65">
        <f>O16/Q16</f>
        <v>16</v>
      </c>
      <c r="S16" s="43"/>
      <c r="T16" s="43">
        <f t="shared" si="0"/>
        <v>0</v>
      </c>
    </row>
    <row r="17" spans="1:20" s="22" customFormat="1" ht="35.25" customHeight="1" x14ac:dyDescent="0.2">
      <c r="A17" s="5"/>
      <c r="B17" s="26"/>
      <c r="C17" s="26"/>
      <c r="D17" s="28"/>
      <c r="E17" s="84" t="s">
        <v>254</v>
      </c>
      <c r="F17" s="87" t="s">
        <v>3</v>
      </c>
      <c r="G17" s="87"/>
      <c r="H17" s="87"/>
      <c r="I17" s="87"/>
      <c r="J17" s="87"/>
      <c r="K17" s="87"/>
      <c r="L17" s="87"/>
      <c r="M17" s="87"/>
      <c r="N17" s="13" t="s">
        <v>0</v>
      </c>
      <c r="O17" s="23"/>
      <c r="Q17" s="20"/>
      <c r="R17" s="65"/>
      <c r="S17" s="43"/>
      <c r="T17" s="43"/>
    </row>
    <row r="18" spans="1:20" s="22" customFormat="1" ht="15.95" customHeight="1" x14ac:dyDescent="0.2">
      <c r="A18" s="5"/>
      <c r="B18" s="26"/>
      <c r="C18" s="26"/>
      <c r="D18" s="28"/>
      <c r="E18" s="84"/>
      <c r="F18" s="2" t="s">
        <v>23</v>
      </c>
      <c r="G18" s="79" t="s">
        <v>258</v>
      </c>
      <c r="H18" s="79"/>
      <c r="I18" s="79"/>
      <c r="J18" s="79"/>
      <c r="K18" s="79"/>
      <c r="L18" s="79"/>
      <c r="M18" s="79"/>
      <c r="N18" s="13" t="s">
        <v>106</v>
      </c>
      <c r="O18" s="23">
        <v>0.54</v>
      </c>
      <c r="P18" s="22" t="s">
        <v>259</v>
      </c>
      <c r="Q18" s="20">
        <v>0.03</v>
      </c>
      <c r="R18" s="65">
        <f>O18/Q18</f>
        <v>18.000000000000004</v>
      </c>
      <c r="S18" s="43"/>
      <c r="T18" s="43">
        <f t="shared" si="0"/>
        <v>0</v>
      </c>
    </row>
    <row r="19" spans="1:20" s="22" customFormat="1" ht="15.95" customHeight="1" x14ac:dyDescent="0.2">
      <c r="A19" s="5"/>
      <c r="B19" s="26"/>
      <c r="C19" s="26"/>
      <c r="D19" s="28"/>
      <c r="E19" s="84"/>
      <c r="F19" s="84" t="s">
        <v>246</v>
      </c>
      <c r="G19" s="79" t="s">
        <v>187</v>
      </c>
      <c r="H19" s="79"/>
      <c r="I19" s="79"/>
      <c r="J19" s="79"/>
      <c r="K19" s="79"/>
      <c r="L19" s="79"/>
      <c r="M19" s="79"/>
      <c r="N19" s="13" t="s">
        <v>106</v>
      </c>
      <c r="O19" s="23">
        <v>0.36</v>
      </c>
      <c r="P19" s="22" t="s">
        <v>260</v>
      </c>
      <c r="Q19" s="20">
        <v>0.02</v>
      </c>
      <c r="R19" s="65">
        <f>O19/Q19</f>
        <v>18</v>
      </c>
      <c r="S19" s="43"/>
      <c r="T19" s="43">
        <f t="shared" si="0"/>
        <v>0</v>
      </c>
    </row>
    <row r="20" spans="1:20" s="22" customFormat="1" ht="15.95" customHeight="1" x14ac:dyDescent="0.2">
      <c r="A20" s="5"/>
      <c r="B20" s="26"/>
      <c r="C20" s="26"/>
      <c r="D20" s="28"/>
      <c r="E20" s="84"/>
      <c r="F20" s="84"/>
      <c r="G20" s="79"/>
      <c r="H20" s="79"/>
      <c r="I20" s="79"/>
      <c r="J20" s="79"/>
      <c r="K20" s="79"/>
      <c r="L20" s="79"/>
      <c r="M20" s="79"/>
      <c r="N20" s="13" t="s">
        <v>106</v>
      </c>
      <c r="O20" s="23">
        <v>0.18</v>
      </c>
      <c r="P20" s="22" t="s">
        <v>261</v>
      </c>
      <c r="Q20" s="20">
        <v>0.01</v>
      </c>
      <c r="R20" s="65">
        <f>O20/Q20</f>
        <v>18</v>
      </c>
      <c r="S20" s="43"/>
      <c r="T20" s="43">
        <f t="shared" si="0"/>
        <v>0</v>
      </c>
    </row>
    <row r="21" spans="1:20" s="22" customFormat="1" ht="36" customHeight="1" x14ac:dyDescent="0.2">
      <c r="A21" s="5"/>
      <c r="B21" s="48"/>
      <c r="C21" s="48"/>
      <c r="D21" s="49"/>
      <c r="E21" s="84" t="s">
        <v>255</v>
      </c>
      <c r="F21" s="87" t="s">
        <v>4</v>
      </c>
      <c r="G21" s="87"/>
      <c r="H21" s="87"/>
      <c r="I21" s="87"/>
      <c r="J21" s="87"/>
      <c r="K21" s="87"/>
      <c r="L21" s="87"/>
      <c r="M21" s="87"/>
      <c r="N21" s="40" t="s">
        <v>0</v>
      </c>
      <c r="O21" s="23"/>
      <c r="P21" s="44"/>
      <c r="Q21" s="43"/>
      <c r="R21" s="65"/>
      <c r="S21" s="43"/>
      <c r="T21" s="43"/>
    </row>
    <row r="22" spans="1:20" s="22" customFormat="1" ht="15.95" customHeight="1" x14ac:dyDescent="0.2">
      <c r="A22" s="5"/>
      <c r="B22" s="48"/>
      <c r="C22" s="48"/>
      <c r="D22" s="49"/>
      <c r="E22" s="84"/>
      <c r="F22" s="49" t="s">
        <v>23</v>
      </c>
      <c r="G22" s="79" t="s">
        <v>258</v>
      </c>
      <c r="H22" s="79"/>
      <c r="I22" s="79"/>
      <c r="J22" s="79"/>
      <c r="K22" s="79"/>
      <c r="L22" s="79"/>
      <c r="M22" s="79"/>
      <c r="N22" s="40" t="s">
        <v>106</v>
      </c>
      <c r="O22" s="23">
        <v>0.6</v>
      </c>
      <c r="P22" s="44" t="s">
        <v>259</v>
      </c>
      <c r="Q22" s="43">
        <v>0.03</v>
      </c>
      <c r="R22" s="65">
        <f>O22/Q22</f>
        <v>20</v>
      </c>
      <c r="S22" s="43"/>
      <c r="T22" s="43">
        <f t="shared" si="0"/>
        <v>0</v>
      </c>
    </row>
    <row r="23" spans="1:20" s="22" customFormat="1" ht="15.95" customHeight="1" x14ac:dyDescent="0.2">
      <c r="A23" s="5"/>
      <c r="B23" s="48"/>
      <c r="C23" s="48"/>
      <c r="D23" s="49"/>
      <c r="E23" s="84"/>
      <c r="F23" s="84" t="s">
        <v>246</v>
      </c>
      <c r="G23" s="79" t="s">
        <v>187</v>
      </c>
      <c r="H23" s="79"/>
      <c r="I23" s="79"/>
      <c r="J23" s="79"/>
      <c r="K23" s="79"/>
      <c r="L23" s="79"/>
      <c r="M23" s="79"/>
      <c r="N23" s="40" t="s">
        <v>106</v>
      </c>
      <c r="O23" s="23">
        <v>0.4</v>
      </c>
      <c r="P23" s="44" t="s">
        <v>260</v>
      </c>
      <c r="Q23" s="43">
        <v>0.02</v>
      </c>
      <c r="R23" s="65">
        <f>O23/Q23</f>
        <v>20</v>
      </c>
      <c r="S23" s="43"/>
      <c r="T23" s="43">
        <f t="shared" si="0"/>
        <v>0</v>
      </c>
    </row>
    <row r="24" spans="1:20" s="22" customFormat="1" ht="18" customHeight="1" x14ac:dyDescent="0.2">
      <c r="A24" s="31"/>
      <c r="B24" s="52"/>
      <c r="C24" s="52"/>
      <c r="D24" s="55"/>
      <c r="E24" s="89"/>
      <c r="F24" s="89"/>
      <c r="G24" s="90"/>
      <c r="H24" s="90"/>
      <c r="I24" s="90"/>
      <c r="J24" s="90"/>
      <c r="K24" s="90"/>
      <c r="L24" s="90"/>
      <c r="M24" s="90"/>
      <c r="N24" s="41" t="s">
        <v>106</v>
      </c>
      <c r="O24" s="32">
        <v>0.2</v>
      </c>
      <c r="P24" s="33" t="s">
        <v>261</v>
      </c>
      <c r="Q24" s="50">
        <v>0.01</v>
      </c>
      <c r="R24" s="66">
        <f>O24/Q24</f>
        <v>20</v>
      </c>
      <c r="S24" s="50"/>
      <c r="T24" s="50">
        <f t="shared" si="0"/>
        <v>0</v>
      </c>
    </row>
    <row r="25" spans="1:20" s="22" customFormat="1" ht="30" customHeight="1" x14ac:dyDescent="0.2">
      <c r="A25" s="5"/>
      <c r="B25" s="26"/>
      <c r="C25" s="5" t="s">
        <v>167</v>
      </c>
      <c r="D25" s="79" t="s">
        <v>168</v>
      </c>
      <c r="E25" s="84" t="s">
        <v>120</v>
      </c>
      <c r="F25" s="87" t="s">
        <v>5</v>
      </c>
      <c r="G25" s="87"/>
      <c r="H25" s="87"/>
      <c r="I25" s="87"/>
      <c r="J25" s="87"/>
      <c r="K25" s="87"/>
      <c r="L25" s="87"/>
      <c r="M25" s="87"/>
      <c r="N25" s="13" t="s">
        <v>0</v>
      </c>
      <c r="O25" s="23"/>
      <c r="Q25" s="20"/>
      <c r="R25" s="65"/>
      <c r="S25" s="43"/>
      <c r="T25" s="43"/>
    </row>
    <row r="26" spans="1:20" s="22" customFormat="1" ht="17.100000000000001" customHeight="1" x14ac:dyDescent="0.2">
      <c r="A26" s="5"/>
      <c r="B26" s="26"/>
      <c r="C26" s="5"/>
      <c r="D26" s="79"/>
      <c r="E26" s="84"/>
      <c r="F26" s="2" t="s">
        <v>23</v>
      </c>
      <c r="G26" s="79" t="s">
        <v>258</v>
      </c>
      <c r="H26" s="79"/>
      <c r="I26" s="79"/>
      <c r="J26" s="79"/>
      <c r="K26" s="79"/>
      <c r="L26" s="79"/>
      <c r="M26" s="79"/>
      <c r="N26" s="13" t="s">
        <v>35</v>
      </c>
      <c r="O26" s="23">
        <v>0.18</v>
      </c>
      <c r="P26" s="22" t="s">
        <v>260</v>
      </c>
      <c r="Q26" s="20">
        <v>0.02</v>
      </c>
      <c r="R26" s="65">
        <f>O26/Q26</f>
        <v>9</v>
      </c>
      <c r="S26" s="43">
        <v>2</v>
      </c>
      <c r="T26" s="43">
        <f t="shared" si="0"/>
        <v>18</v>
      </c>
    </row>
    <row r="27" spans="1:20" s="22" customFormat="1" ht="17.100000000000001" customHeight="1" x14ac:dyDescent="0.2">
      <c r="A27" s="5"/>
      <c r="B27" s="26"/>
      <c r="C27" s="5"/>
      <c r="D27" s="79"/>
      <c r="E27" s="84"/>
      <c r="F27" s="2" t="s">
        <v>246</v>
      </c>
      <c r="G27" s="79" t="s">
        <v>187</v>
      </c>
      <c r="H27" s="79"/>
      <c r="I27" s="79"/>
      <c r="J27" s="79"/>
      <c r="K27" s="79"/>
      <c r="L27" s="79"/>
      <c r="M27" s="79"/>
      <c r="N27" s="13" t="s">
        <v>35</v>
      </c>
      <c r="O27" s="23">
        <v>0.09</v>
      </c>
      <c r="P27" s="22" t="s">
        <v>261</v>
      </c>
      <c r="Q27" s="20">
        <v>0.01</v>
      </c>
      <c r="R27" s="65">
        <f>O27/Q27</f>
        <v>9</v>
      </c>
      <c r="S27" s="43">
        <v>2</v>
      </c>
      <c r="T27" s="43">
        <f t="shared" si="0"/>
        <v>18</v>
      </c>
    </row>
    <row r="28" spans="1:20" s="22" customFormat="1" ht="32.25" customHeight="1" x14ac:dyDescent="0.2">
      <c r="A28" s="5"/>
      <c r="B28" s="26"/>
      <c r="C28" s="5"/>
      <c r="D28" s="79"/>
      <c r="E28" s="84" t="s">
        <v>124</v>
      </c>
      <c r="F28" s="87" t="s">
        <v>6</v>
      </c>
      <c r="G28" s="87"/>
      <c r="H28" s="87"/>
      <c r="I28" s="87"/>
      <c r="J28" s="87"/>
      <c r="K28" s="87"/>
      <c r="L28" s="87"/>
      <c r="M28" s="87"/>
      <c r="N28" s="13" t="s">
        <v>0</v>
      </c>
      <c r="O28" s="23"/>
      <c r="Q28" s="20"/>
      <c r="R28" s="65"/>
      <c r="S28" s="43"/>
      <c r="T28" s="43"/>
    </row>
    <row r="29" spans="1:20" s="22" customFormat="1" ht="17.100000000000001" customHeight="1" x14ac:dyDescent="0.2">
      <c r="A29" s="5"/>
      <c r="B29" s="26"/>
      <c r="C29" s="5"/>
      <c r="D29" s="79"/>
      <c r="E29" s="84"/>
      <c r="F29" s="2" t="s">
        <v>23</v>
      </c>
      <c r="G29" s="79" t="s">
        <v>258</v>
      </c>
      <c r="H29" s="79"/>
      <c r="I29" s="79"/>
      <c r="J29" s="79"/>
      <c r="K29" s="79"/>
      <c r="L29" s="79"/>
      <c r="M29" s="79"/>
      <c r="N29" s="13" t="s">
        <v>35</v>
      </c>
      <c r="O29" s="23">
        <v>0.18</v>
      </c>
      <c r="P29" s="22" t="s">
        <v>260</v>
      </c>
      <c r="Q29" s="20">
        <v>0.02</v>
      </c>
      <c r="R29" s="65">
        <f>O29/Q29</f>
        <v>9</v>
      </c>
      <c r="S29" s="43"/>
      <c r="T29" s="43">
        <f t="shared" si="0"/>
        <v>0</v>
      </c>
    </row>
    <row r="30" spans="1:20" s="22" customFormat="1" ht="17.100000000000001" customHeight="1" x14ac:dyDescent="0.2">
      <c r="A30" s="5"/>
      <c r="B30" s="26"/>
      <c r="C30" s="5"/>
      <c r="D30" s="79"/>
      <c r="E30" s="84"/>
      <c r="F30" s="2" t="s">
        <v>246</v>
      </c>
      <c r="G30" s="79" t="s">
        <v>187</v>
      </c>
      <c r="H30" s="79"/>
      <c r="I30" s="79"/>
      <c r="J30" s="79"/>
      <c r="K30" s="79"/>
      <c r="L30" s="79"/>
      <c r="M30" s="79"/>
      <c r="N30" s="13" t="s">
        <v>35</v>
      </c>
      <c r="O30" s="23">
        <v>0.09</v>
      </c>
      <c r="P30" s="22" t="s">
        <v>261</v>
      </c>
      <c r="Q30" s="20">
        <v>0.01</v>
      </c>
      <c r="R30" s="65">
        <f>O30/Q30</f>
        <v>9</v>
      </c>
      <c r="S30" s="43"/>
      <c r="T30" s="43">
        <f t="shared" si="0"/>
        <v>0</v>
      </c>
    </row>
    <row r="31" spans="1:20" s="22" customFormat="1" ht="30.75" customHeight="1" x14ac:dyDescent="0.2">
      <c r="A31" s="5"/>
      <c r="B31" s="26"/>
      <c r="C31" s="5"/>
      <c r="D31" s="79"/>
      <c r="E31" s="84" t="s">
        <v>253</v>
      </c>
      <c r="F31" s="87" t="s">
        <v>263</v>
      </c>
      <c r="G31" s="87"/>
      <c r="H31" s="87"/>
      <c r="I31" s="87"/>
      <c r="J31" s="87"/>
      <c r="K31" s="87"/>
      <c r="L31" s="87"/>
      <c r="M31" s="87"/>
      <c r="N31" s="13"/>
      <c r="O31" s="23"/>
      <c r="Q31" s="20"/>
      <c r="R31" s="65"/>
      <c r="S31" s="43"/>
      <c r="T31" s="43"/>
    </row>
    <row r="32" spans="1:20" s="22" customFormat="1" ht="17.100000000000001" customHeight="1" x14ac:dyDescent="0.2">
      <c r="A32" s="5"/>
      <c r="B32" s="26"/>
      <c r="C32" s="5"/>
      <c r="D32" s="79"/>
      <c r="E32" s="84"/>
      <c r="F32" s="2" t="s">
        <v>23</v>
      </c>
      <c r="G32" s="79" t="s">
        <v>258</v>
      </c>
      <c r="H32" s="79"/>
      <c r="I32" s="79"/>
      <c r="J32" s="79"/>
      <c r="K32" s="79"/>
      <c r="L32" s="79"/>
      <c r="M32" s="79"/>
      <c r="N32" s="13" t="s">
        <v>35</v>
      </c>
      <c r="O32" s="23">
        <v>0.27</v>
      </c>
      <c r="P32" s="22" t="s">
        <v>259</v>
      </c>
      <c r="Q32" s="20">
        <v>0.03</v>
      </c>
      <c r="R32" s="65">
        <f>O32/Q32</f>
        <v>9.0000000000000018</v>
      </c>
      <c r="S32" s="43"/>
      <c r="T32" s="43">
        <f t="shared" si="0"/>
        <v>0</v>
      </c>
    </row>
    <row r="33" spans="1:20" s="22" customFormat="1" ht="17.100000000000001" customHeight="1" x14ac:dyDescent="0.2">
      <c r="A33" s="5"/>
      <c r="B33" s="26"/>
      <c r="C33" s="5"/>
      <c r="D33" s="79"/>
      <c r="E33" s="84"/>
      <c r="F33" s="84" t="s">
        <v>246</v>
      </c>
      <c r="G33" s="79" t="s">
        <v>187</v>
      </c>
      <c r="H33" s="79"/>
      <c r="I33" s="79"/>
      <c r="J33" s="79"/>
      <c r="K33" s="79"/>
      <c r="L33" s="79"/>
      <c r="M33" s="79"/>
      <c r="N33" s="13" t="s">
        <v>35</v>
      </c>
      <c r="O33" s="23">
        <v>0.18</v>
      </c>
      <c r="P33" s="22" t="s">
        <v>260</v>
      </c>
      <c r="Q33" s="20">
        <v>0.02</v>
      </c>
      <c r="R33" s="65">
        <f>O33/Q33</f>
        <v>9</v>
      </c>
      <c r="S33" s="43"/>
      <c r="T33" s="43">
        <f t="shared" si="0"/>
        <v>0</v>
      </c>
    </row>
    <row r="34" spans="1:20" s="22" customFormat="1" ht="17.100000000000001" customHeight="1" x14ac:dyDescent="0.2">
      <c r="A34" s="5"/>
      <c r="B34" s="26"/>
      <c r="C34" s="5"/>
      <c r="D34" s="28"/>
      <c r="E34" s="84"/>
      <c r="F34" s="84"/>
      <c r="G34" s="79"/>
      <c r="H34" s="79"/>
      <c r="I34" s="79"/>
      <c r="J34" s="79"/>
      <c r="K34" s="79"/>
      <c r="L34" s="79"/>
      <c r="M34" s="79"/>
      <c r="N34" s="13" t="s">
        <v>35</v>
      </c>
      <c r="O34" s="23">
        <v>0.09</v>
      </c>
      <c r="P34" s="22" t="s">
        <v>261</v>
      </c>
      <c r="Q34" s="20">
        <v>0.01</v>
      </c>
      <c r="R34" s="65">
        <f>O34/Q34</f>
        <v>9</v>
      </c>
      <c r="S34" s="43"/>
      <c r="T34" s="43">
        <f t="shared" si="0"/>
        <v>0</v>
      </c>
    </row>
    <row r="35" spans="1:20" s="22" customFormat="1" ht="33.75" customHeight="1" x14ac:dyDescent="0.2">
      <c r="A35" s="5"/>
      <c r="B35" s="26"/>
      <c r="C35" s="5"/>
      <c r="D35" s="28"/>
      <c r="E35" s="84" t="s">
        <v>254</v>
      </c>
      <c r="F35" s="87" t="s">
        <v>7</v>
      </c>
      <c r="G35" s="87"/>
      <c r="H35" s="87"/>
      <c r="I35" s="87"/>
      <c r="J35" s="87"/>
      <c r="K35" s="87"/>
      <c r="L35" s="87"/>
      <c r="M35" s="87"/>
      <c r="N35" s="13"/>
      <c r="O35" s="23"/>
      <c r="Q35" s="20"/>
      <c r="R35" s="65"/>
      <c r="S35" s="43"/>
      <c r="T35" s="43"/>
    </row>
    <row r="36" spans="1:20" s="22" customFormat="1" ht="16.5" customHeight="1" x14ac:dyDescent="0.2">
      <c r="A36" s="5"/>
      <c r="B36" s="26"/>
      <c r="C36" s="5"/>
      <c r="D36" s="28"/>
      <c r="E36" s="84"/>
      <c r="F36" s="2" t="s">
        <v>23</v>
      </c>
      <c r="G36" s="79" t="s">
        <v>258</v>
      </c>
      <c r="H36" s="79"/>
      <c r="I36" s="79"/>
      <c r="J36" s="79"/>
      <c r="K36" s="79"/>
      <c r="L36" s="79"/>
      <c r="M36" s="79"/>
      <c r="N36" s="13" t="s">
        <v>35</v>
      </c>
      <c r="O36" s="23">
        <v>0.51</v>
      </c>
      <c r="P36" s="22" t="s">
        <v>259</v>
      </c>
      <c r="Q36" s="20">
        <v>0.03</v>
      </c>
      <c r="R36" s="65">
        <f>O36/Q36</f>
        <v>17</v>
      </c>
      <c r="S36" s="43"/>
      <c r="T36" s="43">
        <f t="shared" si="0"/>
        <v>0</v>
      </c>
    </row>
    <row r="37" spans="1:20" s="22" customFormat="1" ht="17.100000000000001" customHeight="1" x14ac:dyDescent="0.2">
      <c r="A37" s="5"/>
      <c r="B37" s="26"/>
      <c r="C37" s="5"/>
      <c r="D37" s="28"/>
      <c r="E37" s="84"/>
      <c r="F37" s="84" t="s">
        <v>246</v>
      </c>
      <c r="G37" s="79" t="s">
        <v>187</v>
      </c>
      <c r="H37" s="79"/>
      <c r="I37" s="79"/>
      <c r="J37" s="79"/>
      <c r="K37" s="79"/>
      <c r="L37" s="79"/>
      <c r="M37" s="79"/>
      <c r="N37" s="13" t="s">
        <v>35</v>
      </c>
      <c r="O37" s="23">
        <v>0.32</v>
      </c>
      <c r="P37" s="22" t="s">
        <v>260</v>
      </c>
      <c r="Q37" s="20">
        <v>0.02</v>
      </c>
      <c r="R37" s="65">
        <f>O37/Q37</f>
        <v>16</v>
      </c>
      <c r="S37" s="43"/>
      <c r="T37" s="43">
        <f t="shared" si="0"/>
        <v>0</v>
      </c>
    </row>
    <row r="38" spans="1:20" s="22" customFormat="1" ht="17.100000000000001" customHeight="1" x14ac:dyDescent="0.2">
      <c r="A38" s="5"/>
      <c r="B38" s="26"/>
      <c r="C38" s="5"/>
      <c r="D38" s="28"/>
      <c r="E38" s="84"/>
      <c r="F38" s="84"/>
      <c r="G38" s="79"/>
      <c r="H38" s="79"/>
      <c r="I38" s="79"/>
      <c r="J38" s="79"/>
      <c r="K38" s="79"/>
      <c r="L38" s="79"/>
      <c r="M38" s="79"/>
      <c r="N38" s="13" t="s">
        <v>35</v>
      </c>
      <c r="O38" s="23">
        <v>0.16</v>
      </c>
      <c r="P38" s="22" t="s">
        <v>261</v>
      </c>
      <c r="Q38" s="20">
        <v>0.01</v>
      </c>
      <c r="R38" s="65">
        <f>O38/Q38</f>
        <v>16</v>
      </c>
      <c r="S38" s="43"/>
      <c r="T38" s="43">
        <f t="shared" si="0"/>
        <v>0</v>
      </c>
    </row>
    <row r="39" spans="1:20" s="22" customFormat="1" ht="36.75" customHeight="1" x14ac:dyDescent="0.2">
      <c r="A39" s="5"/>
      <c r="B39" s="26"/>
      <c r="C39" s="5"/>
      <c r="D39" s="28"/>
      <c r="E39" s="14" t="s">
        <v>255</v>
      </c>
      <c r="F39" s="87" t="s">
        <v>8</v>
      </c>
      <c r="G39" s="87"/>
      <c r="H39" s="87"/>
      <c r="I39" s="87"/>
      <c r="J39" s="87"/>
      <c r="K39" s="87"/>
      <c r="L39" s="87"/>
      <c r="M39" s="87"/>
      <c r="N39" s="13" t="s">
        <v>35</v>
      </c>
      <c r="O39" s="23">
        <v>0.51</v>
      </c>
      <c r="P39" s="22" t="s">
        <v>259</v>
      </c>
      <c r="Q39" s="20">
        <v>0.03</v>
      </c>
      <c r="R39" s="65">
        <f>O39/Q39</f>
        <v>17</v>
      </c>
      <c r="S39" s="43"/>
      <c r="T39" s="43">
        <f t="shared" si="0"/>
        <v>0</v>
      </c>
    </row>
    <row r="40" spans="1:20" s="22" customFormat="1" ht="49.5" customHeight="1" x14ac:dyDescent="0.2">
      <c r="A40" s="5"/>
      <c r="B40" s="26"/>
      <c r="C40" s="5" t="s">
        <v>169</v>
      </c>
      <c r="D40" s="79" t="s">
        <v>185</v>
      </c>
      <c r="E40" s="84" t="s">
        <v>120</v>
      </c>
      <c r="F40" s="87" t="s">
        <v>107</v>
      </c>
      <c r="G40" s="87"/>
      <c r="H40" s="87"/>
      <c r="I40" s="87"/>
      <c r="J40" s="87"/>
      <c r="K40" s="87"/>
      <c r="L40" s="87"/>
      <c r="M40" s="87"/>
      <c r="N40" s="27" t="s">
        <v>0</v>
      </c>
      <c r="O40" s="23"/>
      <c r="P40" s="29"/>
      <c r="Q40" s="30"/>
      <c r="R40" s="65"/>
      <c r="S40" s="43"/>
      <c r="T40" s="43"/>
    </row>
    <row r="41" spans="1:20" s="22" customFormat="1" ht="17.100000000000001" customHeight="1" x14ac:dyDescent="0.2">
      <c r="A41" s="5"/>
      <c r="B41" s="26"/>
      <c r="C41" s="5"/>
      <c r="D41" s="79"/>
      <c r="E41" s="84"/>
      <c r="F41" s="28" t="s">
        <v>23</v>
      </c>
      <c r="G41" s="79" t="s">
        <v>258</v>
      </c>
      <c r="H41" s="79"/>
      <c r="I41" s="79"/>
      <c r="J41" s="79"/>
      <c r="K41" s="79"/>
      <c r="L41" s="79"/>
      <c r="M41" s="79"/>
      <c r="N41" s="27" t="s">
        <v>106</v>
      </c>
      <c r="O41" s="23">
        <v>0.18</v>
      </c>
      <c r="P41" s="29" t="s">
        <v>260</v>
      </c>
      <c r="Q41" s="30">
        <v>0.02</v>
      </c>
      <c r="R41" s="65">
        <f>O41/Q41</f>
        <v>9</v>
      </c>
      <c r="S41" s="43">
        <v>4</v>
      </c>
      <c r="T41" s="43">
        <f t="shared" si="0"/>
        <v>36</v>
      </c>
    </row>
    <row r="42" spans="1:20" s="22" customFormat="1" ht="17.100000000000001" customHeight="1" x14ac:dyDescent="0.2">
      <c r="A42" s="5"/>
      <c r="B42" s="26"/>
      <c r="C42" s="5"/>
      <c r="D42" s="79"/>
      <c r="E42" s="84"/>
      <c r="F42" s="28" t="s">
        <v>246</v>
      </c>
      <c r="G42" s="79" t="s">
        <v>187</v>
      </c>
      <c r="H42" s="79"/>
      <c r="I42" s="79"/>
      <c r="J42" s="79"/>
      <c r="K42" s="79"/>
      <c r="L42" s="79"/>
      <c r="M42" s="79"/>
      <c r="N42" s="27" t="s">
        <v>106</v>
      </c>
      <c r="O42" s="23">
        <v>0.09</v>
      </c>
      <c r="P42" s="29" t="s">
        <v>261</v>
      </c>
      <c r="Q42" s="30">
        <v>0.01</v>
      </c>
      <c r="R42" s="65">
        <f>O42/Q42</f>
        <v>9</v>
      </c>
      <c r="S42" s="43">
        <v>4</v>
      </c>
      <c r="T42" s="43">
        <f t="shared" si="0"/>
        <v>36</v>
      </c>
    </row>
    <row r="43" spans="1:20" s="22" customFormat="1" ht="45.75" customHeight="1" x14ac:dyDescent="0.2">
      <c r="A43" s="5"/>
      <c r="B43" s="26"/>
      <c r="C43" s="5"/>
      <c r="D43" s="79"/>
      <c r="E43" s="28" t="s">
        <v>124</v>
      </c>
      <c r="F43" s="87" t="s">
        <v>108</v>
      </c>
      <c r="G43" s="87"/>
      <c r="H43" s="87"/>
      <c r="I43" s="87"/>
      <c r="J43" s="87"/>
      <c r="K43" s="87"/>
      <c r="L43" s="87"/>
      <c r="M43" s="87"/>
      <c r="N43" s="27" t="s">
        <v>0</v>
      </c>
      <c r="O43" s="23"/>
      <c r="P43" s="29"/>
      <c r="Q43" s="30"/>
      <c r="R43" s="65"/>
      <c r="S43" s="43"/>
      <c r="T43" s="43"/>
    </row>
    <row r="44" spans="1:20" s="22" customFormat="1" ht="16.5" customHeight="1" x14ac:dyDescent="0.2">
      <c r="A44" s="5"/>
      <c r="B44" s="48"/>
      <c r="C44" s="5"/>
      <c r="D44" s="79"/>
      <c r="E44" s="49"/>
      <c r="F44" s="49" t="s">
        <v>23</v>
      </c>
      <c r="G44" s="79" t="s">
        <v>258</v>
      </c>
      <c r="H44" s="79"/>
      <c r="I44" s="79"/>
      <c r="J44" s="79"/>
      <c r="K44" s="79"/>
      <c r="L44" s="79"/>
      <c r="M44" s="79"/>
      <c r="N44" s="40" t="s">
        <v>106</v>
      </c>
      <c r="O44" s="23">
        <v>0.2</v>
      </c>
      <c r="P44" s="44" t="s">
        <v>260</v>
      </c>
      <c r="Q44" s="43">
        <v>0.02</v>
      </c>
      <c r="R44" s="65">
        <f>O44/Q44</f>
        <v>10</v>
      </c>
      <c r="S44" s="43"/>
      <c r="T44" s="43">
        <f t="shared" si="0"/>
        <v>0</v>
      </c>
    </row>
    <row r="45" spans="1:20" s="22" customFormat="1" ht="17.100000000000001" customHeight="1" x14ac:dyDescent="0.2">
      <c r="A45" s="31"/>
      <c r="B45" s="52"/>
      <c r="C45" s="31"/>
      <c r="D45" s="55"/>
      <c r="E45" s="55"/>
      <c r="F45" s="55" t="s">
        <v>246</v>
      </c>
      <c r="G45" s="90" t="s">
        <v>187</v>
      </c>
      <c r="H45" s="90"/>
      <c r="I45" s="90"/>
      <c r="J45" s="90"/>
      <c r="K45" s="90"/>
      <c r="L45" s="90"/>
      <c r="M45" s="90"/>
      <c r="N45" s="41" t="s">
        <v>106</v>
      </c>
      <c r="O45" s="32">
        <v>0.1</v>
      </c>
      <c r="P45" s="33" t="s">
        <v>261</v>
      </c>
      <c r="Q45" s="50">
        <v>0.01</v>
      </c>
      <c r="R45" s="66">
        <f>O45/Q45</f>
        <v>10</v>
      </c>
      <c r="S45" s="50"/>
      <c r="T45" s="50">
        <f t="shared" si="0"/>
        <v>0</v>
      </c>
    </row>
    <row r="46" spans="1:20" s="22" customFormat="1" ht="33" customHeight="1" x14ac:dyDescent="0.2">
      <c r="A46" s="5"/>
      <c r="B46" s="26"/>
      <c r="C46" s="5"/>
      <c r="D46" s="28"/>
      <c r="E46" s="84" t="s">
        <v>253</v>
      </c>
      <c r="F46" s="87" t="s">
        <v>109</v>
      </c>
      <c r="G46" s="87"/>
      <c r="H46" s="87"/>
      <c r="I46" s="87"/>
      <c r="J46" s="87"/>
      <c r="K46" s="87"/>
      <c r="L46" s="87"/>
      <c r="M46" s="87"/>
      <c r="N46" s="13" t="s">
        <v>0</v>
      </c>
      <c r="O46" s="23"/>
      <c r="Q46" s="20"/>
      <c r="R46" s="65"/>
      <c r="S46" s="43"/>
      <c r="T46" s="43"/>
    </row>
    <row r="47" spans="1:20" s="22" customFormat="1" ht="17.100000000000001" customHeight="1" x14ac:dyDescent="0.2">
      <c r="A47" s="5"/>
      <c r="B47" s="26"/>
      <c r="C47" s="5"/>
      <c r="D47" s="28"/>
      <c r="E47" s="84"/>
      <c r="F47" s="2" t="s">
        <v>23</v>
      </c>
      <c r="G47" s="79" t="s">
        <v>258</v>
      </c>
      <c r="H47" s="79"/>
      <c r="I47" s="79"/>
      <c r="J47" s="79"/>
      <c r="K47" s="79"/>
      <c r="L47" s="79"/>
      <c r="M47" s="79"/>
      <c r="N47" s="13" t="s">
        <v>106</v>
      </c>
      <c r="O47" s="23">
        <v>0.22</v>
      </c>
      <c r="P47" s="22" t="s">
        <v>260</v>
      </c>
      <c r="Q47" s="20">
        <v>0.02</v>
      </c>
      <c r="R47" s="65">
        <f>O47/Q47</f>
        <v>11</v>
      </c>
      <c r="S47" s="43">
        <v>2</v>
      </c>
      <c r="T47" s="43">
        <f t="shared" si="0"/>
        <v>22</v>
      </c>
    </row>
    <row r="48" spans="1:20" s="22" customFormat="1" ht="17.100000000000001" customHeight="1" x14ac:dyDescent="0.2">
      <c r="A48" s="5"/>
      <c r="B48" s="26"/>
      <c r="C48" s="5"/>
      <c r="D48" s="28"/>
      <c r="E48" s="84"/>
      <c r="F48" s="2" t="s">
        <v>246</v>
      </c>
      <c r="G48" s="79" t="s">
        <v>187</v>
      </c>
      <c r="H48" s="79"/>
      <c r="I48" s="79"/>
      <c r="J48" s="79"/>
      <c r="K48" s="79"/>
      <c r="L48" s="79"/>
      <c r="M48" s="79"/>
      <c r="N48" s="13" t="s">
        <v>106</v>
      </c>
      <c r="O48" s="23">
        <v>0.11</v>
      </c>
      <c r="P48" s="22" t="s">
        <v>261</v>
      </c>
      <c r="Q48" s="20">
        <v>0.01</v>
      </c>
      <c r="R48" s="65">
        <f>O48/Q48</f>
        <v>11</v>
      </c>
      <c r="S48" s="43">
        <v>2</v>
      </c>
      <c r="T48" s="43">
        <f t="shared" si="0"/>
        <v>22</v>
      </c>
    </row>
    <row r="49" spans="1:20" s="22" customFormat="1" ht="34.5" customHeight="1" x14ac:dyDescent="0.2">
      <c r="A49" s="5"/>
      <c r="B49" s="26"/>
      <c r="C49" s="5"/>
      <c r="D49" s="28"/>
      <c r="E49" s="84" t="s">
        <v>254</v>
      </c>
      <c r="F49" s="87" t="s">
        <v>110</v>
      </c>
      <c r="G49" s="87"/>
      <c r="H49" s="87"/>
      <c r="I49" s="87"/>
      <c r="J49" s="87"/>
      <c r="K49" s="87"/>
      <c r="L49" s="87"/>
      <c r="M49" s="87"/>
      <c r="N49" s="13" t="s">
        <v>0</v>
      </c>
      <c r="O49" s="23"/>
      <c r="Q49" s="20"/>
      <c r="R49" s="65"/>
      <c r="S49" s="43"/>
      <c r="T49" s="43"/>
    </row>
    <row r="50" spans="1:20" s="22" customFormat="1" ht="16.5" customHeight="1" x14ac:dyDescent="0.2">
      <c r="A50" s="5"/>
      <c r="B50" s="26"/>
      <c r="C50" s="5"/>
      <c r="D50" s="28"/>
      <c r="E50" s="84"/>
      <c r="F50" s="2" t="s">
        <v>23</v>
      </c>
      <c r="G50" s="79" t="s">
        <v>264</v>
      </c>
      <c r="H50" s="79"/>
      <c r="I50" s="79"/>
      <c r="J50" s="79"/>
      <c r="K50" s="79"/>
      <c r="L50" s="79"/>
      <c r="M50" s="79"/>
      <c r="N50" s="13" t="s">
        <v>106</v>
      </c>
      <c r="O50" s="23">
        <v>0.24</v>
      </c>
      <c r="P50" s="22" t="s">
        <v>260</v>
      </c>
      <c r="Q50" s="20">
        <v>0.02</v>
      </c>
      <c r="R50" s="65">
        <f>O50/Q50</f>
        <v>12</v>
      </c>
      <c r="S50" s="43"/>
      <c r="T50" s="43">
        <f t="shared" si="0"/>
        <v>0</v>
      </c>
    </row>
    <row r="51" spans="1:20" s="22" customFormat="1" ht="17.100000000000001" customHeight="1" x14ac:dyDescent="0.2">
      <c r="A51" s="5"/>
      <c r="B51" s="26"/>
      <c r="C51" s="5"/>
      <c r="D51" s="28"/>
      <c r="E51" s="84"/>
      <c r="F51" s="2" t="s">
        <v>246</v>
      </c>
      <c r="G51" s="79" t="s">
        <v>187</v>
      </c>
      <c r="H51" s="79"/>
      <c r="I51" s="79"/>
      <c r="J51" s="79"/>
      <c r="K51" s="79"/>
      <c r="L51" s="79"/>
      <c r="M51" s="79"/>
      <c r="N51" s="13" t="s">
        <v>106</v>
      </c>
      <c r="O51" s="23">
        <v>0.12</v>
      </c>
      <c r="P51" s="22" t="s">
        <v>261</v>
      </c>
      <c r="Q51" s="20">
        <v>0.01</v>
      </c>
      <c r="R51" s="65">
        <f>O51/Q51</f>
        <v>12</v>
      </c>
      <c r="S51" s="43"/>
      <c r="T51" s="43">
        <f t="shared" si="0"/>
        <v>0</v>
      </c>
    </row>
    <row r="52" spans="1:20" s="22" customFormat="1" ht="34.5" customHeight="1" x14ac:dyDescent="0.2">
      <c r="A52" s="5"/>
      <c r="B52" s="26"/>
      <c r="C52" s="5"/>
      <c r="D52" s="28"/>
      <c r="E52" s="84" t="s">
        <v>255</v>
      </c>
      <c r="F52" s="87" t="s">
        <v>111</v>
      </c>
      <c r="G52" s="87"/>
      <c r="H52" s="87"/>
      <c r="I52" s="87"/>
      <c r="J52" s="87"/>
      <c r="K52" s="87"/>
      <c r="L52" s="87"/>
      <c r="M52" s="87"/>
      <c r="N52" s="13" t="s">
        <v>0</v>
      </c>
      <c r="O52" s="23"/>
      <c r="Q52" s="20"/>
      <c r="R52" s="65"/>
      <c r="S52" s="43"/>
      <c r="T52" s="43"/>
    </row>
    <row r="53" spans="1:20" s="22" customFormat="1" ht="17.25" customHeight="1" x14ac:dyDescent="0.2">
      <c r="A53" s="5"/>
      <c r="B53" s="26"/>
      <c r="C53" s="5"/>
      <c r="D53" s="28"/>
      <c r="E53" s="84"/>
      <c r="F53" s="2" t="s">
        <v>23</v>
      </c>
      <c r="G53" s="79" t="s">
        <v>264</v>
      </c>
      <c r="H53" s="79"/>
      <c r="I53" s="79"/>
      <c r="J53" s="79"/>
      <c r="K53" s="79"/>
      <c r="L53" s="79"/>
      <c r="M53" s="79"/>
      <c r="N53" s="13" t="s">
        <v>106</v>
      </c>
      <c r="O53" s="23">
        <v>0.39</v>
      </c>
      <c r="P53" s="22" t="s">
        <v>259</v>
      </c>
      <c r="Q53" s="20">
        <v>0.03</v>
      </c>
      <c r="R53" s="65">
        <f>O53/Q53</f>
        <v>13.000000000000002</v>
      </c>
      <c r="S53" s="43"/>
      <c r="T53" s="43">
        <f t="shared" si="0"/>
        <v>0</v>
      </c>
    </row>
    <row r="54" spans="1:20" s="22" customFormat="1" ht="17.100000000000001" customHeight="1" x14ac:dyDescent="0.2">
      <c r="A54" s="5"/>
      <c r="B54" s="26"/>
      <c r="C54" s="5"/>
      <c r="D54" s="28"/>
      <c r="E54" s="84"/>
      <c r="F54" s="79" t="s">
        <v>246</v>
      </c>
      <c r="G54" s="79" t="s">
        <v>187</v>
      </c>
      <c r="H54" s="79"/>
      <c r="I54" s="79"/>
      <c r="J54" s="79"/>
      <c r="K54" s="79"/>
      <c r="L54" s="79"/>
      <c r="M54" s="79"/>
      <c r="N54" s="13" t="s">
        <v>106</v>
      </c>
      <c r="O54" s="23">
        <v>0.26</v>
      </c>
      <c r="P54" s="22" t="s">
        <v>260</v>
      </c>
      <c r="Q54" s="20">
        <v>0.02</v>
      </c>
      <c r="R54" s="65">
        <f>O54/Q54</f>
        <v>13</v>
      </c>
      <c r="S54" s="43"/>
      <c r="T54" s="43">
        <f t="shared" si="0"/>
        <v>0</v>
      </c>
    </row>
    <row r="55" spans="1:20" s="22" customFormat="1" ht="17.100000000000001" customHeight="1" x14ac:dyDescent="0.2">
      <c r="A55" s="5"/>
      <c r="B55" s="26"/>
      <c r="C55" s="5"/>
      <c r="D55" s="28"/>
      <c r="E55" s="84"/>
      <c r="F55" s="79"/>
      <c r="G55" s="79"/>
      <c r="H55" s="79"/>
      <c r="I55" s="79"/>
      <c r="J55" s="79"/>
      <c r="K55" s="79"/>
      <c r="L55" s="79"/>
      <c r="M55" s="79"/>
      <c r="N55" s="13" t="s">
        <v>106</v>
      </c>
      <c r="O55" s="23">
        <v>0.13</v>
      </c>
      <c r="P55" s="22" t="s">
        <v>261</v>
      </c>
      <c r="Q55" s="20">
        <v>0.01</v>
      </c>
      <c r="R55" s="65">
        <f>O55/Q55</f>
        <v>13</v>
      </c>
      <c r="S55" s="43"/>
      <c r="T55" s="43">
        <f t="shared" si="0"/>
        <v>0</v>
      </c>
    </row>
    <row r="56" spans="1:20" s="22" customFormat="1" ht="33" customHeight="1" x14ac:dyDescent="0.2">
      <c r="A56" s="5"/>
      <c r="B56" s="26"/>
      <c r="C56" s="5"/>
      <c r="D56" s="28"/>
      <c r="E56" s="84" t="s">
        <v>256</v>
      </c>
      <c r="F56" s="87" t="s">
        <v>112</v>
      </c>
      <c r="G56" s="87"/>
      <c r="H56" s="87"/>
      <c r="I56" s="87"/>
      <c r="J56" s="87"/>
      <c r="K56" s="87"/>
      <c r="L56" s="87"/>
      <c r="M56" s="87"/>
      <c r="N56" s="13" t="s">
        <v>0</v>
      </c>
      <c r="O56" s="23"/>
      <c r="Q56" s="20"/>
      <c r="R56" s="65"/>
      <c r="S56" s="43"/>
      <c r="T56" s="43"/>
    </row>
    <row r="57" spans="1:20" s="22" customFormat="1" ht="17.100000000000001" customHeight="1" x14ac:dyDescent="0.2">
      <c r="A57" s="5"/>
      <c r="B57" s="26"/>
      <c r="C57" s="5"/>
      <c r="D57" s="28"/>
      <c r="E57" s="84"/>
      <c r="F57" s="2" t="s">
        <v>23</v>
      </c>
      <c r="G57" s="79" t="s">
        <v>264</v>
      </c>
      <c r="H57" s="79"/>
      <c r="I57" s="79"/>
      <c r="J57" s="79"/>
      <c r="K57" s="79"/>
      <c r="L57" s="79"/>
      <c r="M57" s="79"/>
      <c r="N57" s="13" t="s">
        <v>106</v>
      </c>
      <c r="O57" s="23">
        <v>0.54</v>
      </c>
      <c r="P57" s="22" t="s">
        <v>259</v>
      </c>
      <c r="Q57" s="20">
        <v>0.03</v>
      </c>
      <c r="R57" s="65">
        <f>O57/Q57</f>
        <v>18.000000000000004</v>
      </c>
      <c r="S57" s="43"/>
      <c r="T57" s="43">
        <f t="shared" si="0"/>
        <v>0</v>
      </c>
    </row>
    <row r="58" spans="1:20" s="22" customFormat="1" ht="17.100000000000001" customHeight="1" x14ac:dyDescent="0.2">
      <c r="A58" s="5"/>
      <c r="B58" s="26"/>
      <c r="C58" s="5"/>
      <c r="D58" s="28"/>
      <c r="E58" s="84"/>
      <c r="F58" s="79" t="s">
        <v>246</v>
      </c>
      <c r="G58" s="79" t="s">
        <v>187</v>
      </c>
      <c r="H58" s="79"/>
      <c r="I58" s="79"/>
      <c r="J58" s="79"/>
      <c r="K58" s="79"/>
      <c r="L58" s="79"/>
      <c r="M58" s="79"/>
      <c r="N58" s="13" t="s">
        <v>106</v>
      </c>
      <c r="O58" s="23">
        <v>0.3</v>
      </c>
      <c r="P58" s="22" t="s">
        <v>260</v>
      </c>
      <c r="Q58" s="20">
        <v>0.02</v>
      </c>
      <c r="R58" s="65">
        <f>O58/Q58</f>
        <v>15</v>
      </c>
      <c r="S58" s="43"/>
      <c r="T58" s="43">
        <f t="shared" si="0"/>
        <v>0</v>
      </c>
    </row>
    <row r="59" spans="1:20" s="22" customFormat="1" ht="17.100000000000001" customHeight="1" x14ac:dyDescent="0.2">
      <c r="A59" s="5"/>
      <c r="B59" s="26"/>
      <c r="C59" s="5"/>
      <c r="D59" s="28"/>
      <c r="E59" s="84"/>
      <c r="F59" s="79"/>
      <c r="G59" s="79"/>
      <c r="H59" s="79"/>
      <c r="I59" s="79"/>
      <c r="J59" s="79"/>
      <c r="K59" s="79"/>
      <c r="L59" s="79"/>
      <c r="M59" s="79"/>
      <c r="N59" s="13" t="s">
        <v>106</v>
      </c>
      <c r="O59" s="23">
        <v>0.15</v>
      </c>
      <c r="P59" s="22" t="s">
        <v>261</v>
      </c>
      <c r="Q59" s="20">
        <v>0.01</v>
      </c>
      <c r="R59" s="65">
        <f>O59/Q59</f>
        <v>15</v>
      </c>
      <c r="S59" s="43"/>
      <c r="T59" s="43">
        <f t="shared" si="0"/>
        <v>0</v>
      </c>
    </row>
    <row r="60" spans="1:20" s="22" customFormat="1" ht="33.75" customHeight="1" x14ac:dyDescent="0.2">
      <c r="A60" s="5"/>
      <c r="B60" s="26"/>
      <c r="C60" s="5"/>
      <c r="D60" s="28"/>
      <c r="E60" s="82" t="s">
        <v>257</v>
      </c>
      <c r="F60" s="85" t="s">
        <v>113</v>
      </c>
      <c r="G60" s="85"/>
      <c r="H60" s="85"/>
      <c r="I60" s="85"/>
      <c r="J60" s="85"/>
      <c r="K60" s="85"/>
      <c r="L60" s="85"/>
      <c r="M60" s="85"/>
      <c r="N60" s="24" t="s">
        <v>0</v>
      </c>
      <c r="O60" s="23"/>
      <c r="P60" s="29"/>
      <c r="Q60" s="30"/>
      <c r="R60" s="65"/>
      <c r="S60" s="43"/>
      <c r="T60" s="43"/>
    </row>
    <row r="61" spans="1:20" s="22" customFormat="1" ht="17.100000000000001" customHeight="1" x14ac:dyDescent="0.2">
      <c r="A61" s="5"/>
      <c r="B61" s="26"/>
      <c r="C61" s="5"/>
      <c r="D61" s="28"/>
      <c r="E61" s="82"/>
      <c r="F61" s="49" t="s">
        <v>23</v>
      </c>
      <c r="G61" s="79" t="s">
        <v>264</v>
      </c>
      <c r="H61" s="79"/>
      <c r="I61" s="79"/>
      <c r="J61" s="79"/>
      <c r="K61" s="79"/>
      <c r="L61" s="79"/>
      <c r="M61" s="79"/>
      <c r="N61" s="27" t="s">
        <v>106</v>
      </c>
      <c r="O61" s="23">
        <v>0.56999999999999995</v>
      </c>
      <c r="P61" s="29" t="s">
        <v>259</v>
      </c>
      <c r="Q61" s="30">
        <v>0.03</v>
      </c>
      <c r="R61" s="65">
        <f>O61/Q61</f>
        <v>19</v>
      </c>
      <c r="S61" s="43"/>
      <c r="T61" s="43">
        <f t="shared" si="0"/>
        <v>0</v>
      </c>
    </row>
    <row r="62" spans="1:20" s="22" customFormat="1" ht="17.100000000000001" customHeight="1" x14ac:dyDescent="0.2">
      <c r="A62" s="5"/>
      <c r="B62" s="26"/>
      <c r="C62" s="5"/>
      <c r="D62" s="28"/>
      <c r="E62" s="82"/>
      <c r="F62" s="79" t="s">
        <v>246</v>
      </c>
      <c r="G62" s="79" t="s">
        <v>187</v>
      </c>
      <c r="H62" s="79"/>
      <c r="I62" s="79"/>
      <c r="J62" s="79"/>
      <c r="K62" s="79"/>
      <c r="L62" s="79"/>
      <c r="M62" s="79"/>
      <c r="N62" s="27" t="s">
        <v>106</v>
      </c>
      <c r="O62" s="23">
        <v>0.32</v>
      </c>
      <c r="P62" s="29" t="s">
        <v>260</v>
      </c>
      <c r="Q62" s="30">
        <v>0.02</v>
      </c>
      <c r="R62" s="65">
        <f>O62/Q62</f>
        <v>16</v>
      </c>
      <c r="S62" s="43"/>
      <c r="T62" s="43">
        <f t="shared" si="0"/>
        <v>0</v>
      </c>
    </row>
    <row r="63" spans="1:20" s="22" customFormat="1" ht="15" customHeight="1" x14ac:dyDescent="0.2">
      <c r="A63" s="5"/>
      <c r="B63" s="48"/>
      <c r="C63" s="5"/>
      <c r="D63" s="49"/>
      <c r="E63" s="82"/>
      <c r="F63" s="79"/>
      <c r="G63" s="79"/>
      <c r="H63" s="79"/>
      <c r="I63" s="79"/>
      <c r="J63" s="79"/>
      <c r="K63" s="79"/>
      <c r="L63" s="79"/>
      <c r="M63" s="79"/>
      <c r="N63" s="40" t="s">
        <v>106</v>
      </c>
      <c r="O63" s="23">
        <v>0.16</v>
      </c>
      <c r="P63" s="44" t="s">
        <v>261</v>
      </c>
      <c r="Q63" s="43">
        <v>0.01</v>
      </c>
      <c r="R63" s="65">
        <f>O63/Q63</f>
        <v>16</v>
      </c>
      <c r="S63" s="43"/>
      <c r="T63" s="43">
        <f t="shared" si="0"/>
        <v>0</v>
      </c>
    </row>
    <row r="64" spans="1:20" s="22" customFormat="1" ht="53.25" customHeight="1" x14ac:dyDescent="0.2">
      <c r="A64" s="5"/>
      <c r="B64" s="59"/>
      <c r="C64" s="5"/>
      <c r="D64" s="59"/>
      <c r="E64" s="82" t="s">
        <v>120</v>
      </c>
      <c r="F64" s="85" t="s">
        <v>9</v>
      </c>
      <c r="G64" s="85"/>
      <c r="H64" s="85"/>
      <c r="I64" s="85"/>
      <c r="J64" s="85"/>
      <c r="K64" s="85"/>
      <c r="L64" s="85"/>
      <c r="M64" s="85"/>
      <c r="N64" s="60" t="s">
        <v>0</v>
      </c>
      <c r="O64" s="23"/>
      <c r="P64" s="56"/>
      <c r="Q64" s="63"/>
      <c r="R64" s="65"/>
      <c r="S64" s="63"/>
      <c r="T64" s="63"/>
    </row>
    <row r="65" spans="1:20" s="22" customFormat="1" ht="15.95" customHeight="1" x14ac:dyDescent="0.2">
      <c r="A65" s="5"/>
      <c r="B65" s="59"/>
      <c r="C65" s="5" t="s">
        <v>170</v>
      </c>
      <c r="D65" s="75" t="s">
        <v>171</v>
      </c>
      <c r="E65" s="82"/>
      <c r="F65" s="57" t="s">
        <v>23</v>
      </c>
      <c r="G65" s="79" t="s">
        <v>264</v>
      </c>
      <c r="H65" s="79"/>
      <c r="I65" s="79"/>
      <c r="J65" s="79"/>
      <c r="K65" s="79"/>
      <c r="L65" s="79"/>
      <c r="M65" s="79"/>
      <c r="N65" s="60" t="s">
        <v>10</v>
      </c>
      <c r="O65" s="23">
        <v>0.18</v>
      </c>
      <c r="P65" s="56" t="s">
        <v>260</v>
      </c>
      <c r="Q65" s="63">
        <v>0.02</v>
      </c>
      <c r="R65" s="65">
        <f>O65/Q65</f>
        <v>9</v>
      </c>
      <c r="S65" s="63">
        <v>4</v>
      </c>
      <c r="T65" s="63">
        <f t="shared" si="0"/>
        <v>36</v>
      </c>
    </row>
    <row r="66" spans="1:20" s="22" customFormat="1" ht="15.95" customHeight="1" x14ac:dyDescent="0.2">
      <c r="A66" s="5"/>
      <c r="B66" s="59"/>
      <c r="C66" s="5"/>
      <c r="D66" s="75"/>
      <c r="E66" s="82"/>
      <c r="F66" s="57" t="s">
        <v>246</v>
      </c>
      <c r="G66" s="79" t="s">
        <v>187</v>
      </c>
      <c r="H66" s="79"/>
      <c r="I66" s="79"/>
      <c r="J66" s="79"/>
      <c r="K66" s="79"/>
      <c r="L66" s="79"/>
      <c r="M66" s="79"/>
      <c r="N66" s="60" t="s">
        <v>10</v>
      </c>
      <c r="O66" s="23">
        <v>0.09</v>
      </c>
      <c r="P66" s="56" t="s">
        <v>261</v>
      </c>
      <c r="Q66" s="63">
        <v>0.01</v>
      </c>
      <c r="R66" s="65">
        <f>O66/Q66</f>
        <v>9</v>
      </c>
      <c r="S66" s="63">
        <v>4</v>
      </c>
      <c r="T66" s="63">
        <f t="shared" si="0"/>
        <v>36</v>
      </c>
    </row>
    <row r="67" spans="1:20" s="22" customFormat="1" ht="35.25" customHeight="1" x14ac:dyDescent="0.2">
      <c r="A67" s="5"/>
      <c r="B67" s="59"/>
      <c r="C67" s="5"/>
      <c r="D67" s="75"/>
      <c r="E67" s="82" t="s">
        <v>124</v>
      </c>
      <c r="F67" s="85" t="s">
        <v>11</v>
      </c>
      <c r="G67" s="85"/>
      <c r="H67" s="85"/>
      <c r="I67" s="85"/>
      <c r="J67" s="85"/>
      <c r="K67" s="85"/>
      <c r="L67" s="85"/>
      <c r="M67" s="85"/>
      <c r="N67" s="60" t="s">
        <v>0</v>
      </c>
      <c r="O67" s="23"/>
      <c r="P67" s="56"/>
      <c r="Q67" s="63"/>
      <c r="R67" s="65"/>
      <c r="S67" s="63"/>
      <c r="T67" s="63"/>
    </row>
    <row r="68" spans="1:20" s="22" customFormat="1" ht="19.5" customHeight="1" x14ac:dyDescent="0.2">
      <c r="A68" s="5"/>
      <c r="B68" s="59"/>
      <c r="C68" s="5"/>
      <c r="D68" s="75"/>
      <c r="E68" s="82"/>
      <c r="F68" s="57" t="s">
        <v>23</v>
      </c>
      <c r="G68" s="79" t="s">
        <v>264</v>
      </c>
      <c r="H68" s="79"/>
      <c r="I68" s="79"/>
      <c r="J68" s="79"/>
      <c r="K68" s="79"/>
      <c r="L68" s="79"/>
      <c r="M68" s="79"/>
      <c r="N68" s="60" t="s">
        <v>10</v>
      </c>
      <c r="O68" s="23">
        <v>0.18</v>
      </c>
      <c r="P68" s="56" t="s">
        <v>260</v>
      </c>
      <c r="Q68" s="63">
        <v>0.02</v>
      </c>
      <c r="R68" s="65">
        <f>O68/Q68</f>
        <v>9</v>
      </c>
      <c r="S68" s="63"/>
      <c r="T68" s="63">
        <f t="shared" si="0"/>
        <v>0</v>
      </c>
    </row>
    <row r="69" spans="1:20" s="22" customFormat="1" ht="15.95" customHeight="1" x14ac:dyDescent="0.2">
      <c r="A69" s="5"/>
      <c r="B69" s="59"/>
      <c r="C69" s="5"/>
      <c r="D69" s="75"/>
      <c r="E69" s="82"/>
      <c r="F69" s="57" t="s">
        <v>246</v>
      </c>
      <c r="G69" s="79" t="s">
        <v>187</v>
      </c>
      <c r="H69" s="79"/>
      <c r="I69" s="79"/>
      <c r="J69" s="79"/>
      <c r="K69" s="79"/>
      <c r="L69" s="79"/>
      <c r="M69" s="79"/>
      <c r="N69" s="60" t="s">
        <v>10</v>
      </c>
      <c r="O69" s="23">
        <v>0.09</v>
      </c>
      <c r="P69" s="56" t="s">
        <v>261</v>
      </c>
      <c r="Q69" s="63">
        <v>0.01</v>
      </c>
      <c r="R69" s="65">
        <f>O69/Q69</f>
        <v>9</v>
      </c>
      <c r="S69" s="63"/>
      <c r="T69" s="63">
        <f t="shared" si="0"/>
        <v>0</v>
      </c>
    </row>
    <row r="70" spans="1:20" s="22" customFormat="1" ht="33" customHeight="1" x14ac:dyDescent="0.2">
      <c r="A70" s="5"/>
      <c r="B70" s="26"/>
      <c r="C70" s="5"/>
      <c r="D70" s="26"/>
      <c r="E70" s="82" t="s">
        <v>253</v>
      </c>
      <c r="F70" s="85" t="s">
        <v>12</v>
      </c>
      <c r="G70" s="85"/>
      <c r="H70" s="85"/>
      <c r="I70" s="85"/>
      <c r="J70" s="85"/>
      <c r="K70" s="85"/>
      <c r="L70" s="85"/>
      <c r="M70" s="85"/>
      <c r="N70" s="12" t="s">
        <v>0</v>
      </c>
      <c r="O70" s="23"/>
      <c r="Q70" s="20"/>
      <c r="R70" s="65"/>
      <c r="S70" s="43"/>
      <c r="T70" s="43"/>
    </row>
    <row r="71" spans="1:20" s="22" customFormat="1" ht="19.5" customHeight="1" x14ac:dyDescent="0.2">
      <c r="A71" s="5"/>
      <c r="B71" s="26"/>
      <c r="C71" s="5"/>
      <c r="D71" s="26"/>
      <c r="E71" s="82"/>
      <c r="F71" s="2" t="s">
        <v>23</v>
      </c>
      <c r="G71" s="79" t="s">
        <v>258</v>
      </c>
      <c r="H71" s="79"/>
      <c r="I71" s="79"/>
      <c r="J71" s="79"/>
      <c r="K71" s="79"/>
      <c r="L71" s="79"/>
      <c r="M71" s="79"/>
      <c r="N71" s="12" t="s">
        <v>10</v>
      </c>
      <c r="O71" s="23">
        <v>0.2</v>
      </c>
      <c r="P71" s="22" t="s">
        <v>260</v>
      </c>
      <c r="Q71" s="20">
        <v>0.02</v>
      </c>
      <c r="R71" s="65">
        <f>O71/Q71</f>
        <v>10</v>
      </c>
      <c r="S71" s="43">
        <v>2</v>
      </c>
      <c r="T71" s="43">
        <f t="shared" ref="T71:T133" si="1">S71*R71</f>
        <v>20</v>
      </c>
    </row>
    <row r="72" spans="1:20" s="22" customFormat="1" ht="19.5" customHeight="1" x14ac:dyDescent="0.2">
      <c r="A72" s="5"/>
      <c r="B72" s="26"/>
      <c r="C72" s="5"/>
      <c r="D72" s="26"/>
      <c r="E72" s="82"/>
      <c r="F72" s="2" t="s">
        <v>246</v>
      </c>
      <c r="G72" s="79" t="s">
        <v>187</v>
      </c>
      <c r="H72" s="79"/>
      <c r="I72" s="79"/>
      <c r="J72" s="79"/>
      <c r="K72" s="79"/>
      <c r="L72" s="79"/>
      <c r="M72" s="79"/>
      <c r="N72" s="12" t="s">
        <v>10</v>
      </c>
      <c r="O72" s="23">
        <v>0.1</v>
      </c>
      <c r="P72" s="22" t="s">
        <v>261</v>
      </c>
      <c r="Q72" s="20">
        <v>0.01</v>
      </c>
      <c r="R72" s="65">
        <f>O72/Q72</f>
        <v>10</v>
      </c>
      <c r="S72" s="43">
        <v>2</v>
      </c>
      <c r="T72" s="43">
        <f t="shared" si="1"/>
        <v>20</v>
      </c>
    </row>
    <row r="73" spans="1:20" s="22" customFormat="1" ht="38.25" customHeight="1" x14ac:dyDescent="0.2">
      <c r="A73" s="5"/>
      <c r="B73" s="26"/>
      <c r="C73" s="5"/>
      <c r="D73" s="26"/>
      <c r="E73" s="82" t="s">
        <v>254</v>
      </c>
      <c r="F73" s="85" t="s">
        <v>13</v>
      </c>
      <c r="G73" s="85"/>
      <c r="H73" s="85"/>
      <c r="I73" s="85"/>
      <c r="J73" s="85"/>
      <c r="K73" s="85"/>
      <c r="L73" s="85"/>
      <c r="M73" s="85"/>
      <c r="N73" s="12" t="s">
        <v>0</v>
      </c>
      <c r="O73" s="23"/>
      <c r="Q73" s="20"/>
      <c r="R73" s="65"/>
      <c r="S73" s="43"/>
      <c r="T73" s="43"/>
    </row>
    <row r="74" spans="1:20" s="22" customFormat="1" ht="19.5" customHeight="1" x14ac:dyDescent="0.2">
      <c r="A74" s="5"/>
      <c r="B74" s="26"/>
      <c r="C74" s="5"/>
      <c r="D74" s="26"/>
      <c r="E74" s="82"/>
      <c r="F74" s="2" t="s">
        <v>23</v>
      </c>
      <c r="G74" s="79" t="s">
        <v>258</v>
      </c>
      <c r="H74" s="79"/>
      <c r="I74" s="79"/>
      <c r="J74" s="79"/>
      <c r="K74" s="79"/>
      <c r="L74" s="79"/>
      <c r="M74" s="79"/>
      <c r="N74" s="12" t="s">
        <v>10</v>
      </c>
      <c r="O74" s="23">
        <v>0.22</v>
      </c>
      <c r="P74" s="22" t="s">
        <v>260</v>
      </c>
      <c r="Q74" s="20">
        <v>0.02</v>
      </c>
      <c r="R74" s="65">
        <f>O74/Q74</f>
        <v>11</v>
      </c>
      <c r="S74" s="43"/>
      <c r="T74" s="43">
        <f t="shared" si="1"/>
        <v>0</v>
      </c>
    </row>
    <row r="75" spans="1:20" s="22" customFormat="1" ht="19.5" customHeight="1" x14ac:dyDescent="0.2">
      <c r="A75" s="5"/>
      <c r="B75" s="26"/>
      <c r="C75" s="5"/>
      <c r="D75" s="26"/>
      <c r="E75" s="82"/>
      <c r="F75" s="2" t="s">
        <v>246</v>
      </c>
      <c r="G75" s="79" t="s">
        <v>187</v>
      </c>
      <c r="H75" s="79"/>
      <c r="I75" s="79"/>
      <c r="J75" s="79"/>
      <c r="K75" s="79"/>
      <c r="L75" s="79"/>
      <c r="M75" s="79"/>
      <c r="N75" s="12" t="s">
        <v>10</v>
      </c>
      <c r="O75" s="23">
        <v>0.11</v>
      </c>
      <c r="P75" s="22" t="s">
        <v>261</v>
      </c>
      <c r="Q75" s="20">
        <v>0.01</v>
      </c>
      <c r="R75" s="65">
        <f>O75/Q75</f>
        <v>11</v>
      </c>
      <c r="S75" s="43"/>
      <c r="T75" s="43">
        <f t="shared" si="1"/>
        <v>0</v>
      </c>
    </row>
    <row r="76" spans="1:20" s="22" customFormat="1" ht="30.75" customHeight="1" x14ac:dyDescent="0.2">
      <c r="A76" s="5"/>
      <c r="B76" s="26"/>
      <c r="C76" s="5"/>
      <c r="D76" s="26"/>
      <c r="E76" s="82" t="s">
        <v>255</v>
      </c>
      <c r="F76" s="85" t="s">
        <v>14</v>
      </c>
      <c r="G76" s="85"/>
      <c r="H76" s="85"/>
      <c r="I76" s="85"/>
      <c r="J76" s="85"/>
      <c r="K76" s="85"/>
      <c r="L76" s="85"/>
      <c r="M76" s="85"/>
      <c r="N76" s="24" t="s">
        <v>0</v>
      </c>
      <c r="O76" s="23"/>
      <c r="P76" s="29"/>
      <c r="Q76" s="30"/>
      <c r="R76" s="65"/>
      <c r="S76" s="43"/>
      <c r="T76" s="43"/>
    </row>
    <row r="77" spans="1:20" ht="19.5" customHeight="1" x14ac:dyDescent="0.2">
      <c r="B77" s="26"/>
      <c r="D77" s="26"/>
      <c r="E77" s="82"/>
      <c r="F77" s="49" t="s">
        <v>23</v>
      </c>
      <c r="G77" s="79" t="s">
        <v>258</v>
      </c>
      <c r="H77" s="79"/>
      <c r="I77" s="79"/>
      <c r="J77" s="79"/>
      <c r="K77" s="79"/>
      <c r="L77" s="79"/>
      <c r="M77" s="79"/>
      <c r="N77" s="24" t="s">
        <v>10</v>
      </c>
      <c r="O77" s="23">
        <v>0.36</v>
      </c>
      <c r="P77" s="29" t="s">
        <v>259</v>
      </c>
      <c r="Q77" s="30">
        <v>0.03</v>
      </c>
      <c r="R77" s="65">
        <f>O77/Q77</f>
        <v>12</v>
      </c>
      <c r="T77" s="43">
        <f t="shared" si="1"/>
        <v>0</v>
      </c>
    </row>
    <row r="78" spans="1:20" ht="19.5" customHeight="1" x14ac:dyDescent="0.2">
      <c r="B78" s="26"/>
      <c r="D78" s="26"/>
      <c r="E78" s="82"/>
      <c r="F78" s="84" t="s">
        <v>246</v>
      </c>
      <c r="G78" s="79" t="s">
        <v>187</v>
      </c>
      <c r="H78" s="79"/>
      <c r="I78" s="79"/>
      <c r="J78" s="79"/>
      <c r="K78" s="79"/>
      <c r="L78" s="79"/>
      <c r="M78" s="79"/>
      <c r="N78" s="24" t="s">
        <v>10</v>
      </c>
      <c r="O78" s="23">
        <v>0.24</v>
      </c>
      <c r="P78" s="29" t="s">
        <v>260</v>
      </c>
      <c r="Q78" s="30">
        <v>0.02</v>
      </c>
      <c r="R78" s="65">
        <f>O78/Q78</f>
        <v>12</v>
      </c>
      <c r="T78" s="43">
        <f t="shared" si="1"/>
        <v>0</v>
      </c>
    </row>
    <row r="79" spans="1:20" ht="19.5" customHeight="1" x14ac:dyDescent="0.2">
      <c r="B79" s="48"/>
      <c r="D79" s="48"/>
      <c r="E79" s="82"/>
      <c r="F79" s="84"/>
      <c r="G79" s="79"/>
      <c r="H79" s="79"/>
      <c r="I79" s="79"/>
      <c r="J79" s="79"/>
      <c r="K79" s="79"/>
      <c r="L79" s="79"/>
      <c r="M79" s="79"/>
      <c r="N79" s="38" t="s">
        <v>10</v>
      </c>
      <c r="O79" s="23">
        <v>0.12</v>
      </c>
      <c r="P79" s="44" t="s">
        <v>261</v>
      </c>
      <c r="Q79" s="43">
        <v>0.01</v>
      </c>
      <c r="R79" s="65">
        <f>O79/Q79</f>
        <v>12</v>
      </c>
      <c r="T79" s="43">
        <f t="shared" si="1"/>
        <v>0</v>
      </c>
    </row>
    <row r="80" spans="1:20" ht="37.5" customHeight="1" x14ac:dyDescent="0.2">
      <c r="B80" s="26"/>
      <c r="D80" s="26"/>
      <c r="E80" s="82" t="s">
        <v>256</v>
      </c>
      <c r="F80" s="85" t="s">
        <v>15</v>
      </c>
      <c r="G80" s="85"/>
      <c r="H80" s="85"/>
      <c r="I80" s="85"/>
      <c r="J80" s="85"/>
      <c r="K80" s="85"/>
      <c r="L80" s="85"/>
      <c r="M80" s="85"/>
      <c r="N80" s="12" t="s">
        <v>0</v>
      </c>
      <c r="O80" s="23"/>
      <c r="R80" s="65"/>
    </row>
    <row r="81" spans="2:20" ht="19.5" customHeight="1" x14ac:dyDescent="0.2">
      <c r="B81" s="26"/>
      <c r="D81" s="26"/>
      <c r="E81" s="82"/>
      <c r="F81" s="2" t="s">
        <v>23</v>
      </c>
      <c r="G81" s="79" t="s">
        <v>258</v>
      </c>
      <c r="H81" s="79"/>
      <c r="I81" s="79"/>
      <c r="J81" s="79"/>
      <c r="K81" s="79"/>
      <c r="L81" s="79"/>
      <c r="M81" s="79"/>
      <c r="N81" s="12" t="s">
        <v>10</v>
      </c>
      <c r="O81" s="23">
        <v>0.42</v>
      </c>
      <c r="P81" s="22" t="s">
        <v>259</v>
      </c>
      <c r="Q81" s="20">
        <v>0.03</v>
      </c>
      <c r="R81" s="65">
        <f t="shared" ref="R81:R107" si="2">O81/Q81</f>
        <v>14</v>
      </c>
      <c r="T81" s="43">
        <f t="shared" si="1"/>
        <v>0</v>
      </c>
    </row>
    <row r="82" spans="2:20" ht="19.5" customHeight="1" x14ac:dyDescent="0.2">
      <c r="B82" s="26"/>
      <c r="D82" s="26"/>
      <c r="E82" s="82"/>
      <c r="F82" s="84" t="s">
        <v>246</v>
      </c>
      <c r="G82" s="79" t="s">
        <v>187</v>
      </c>
      <c r="H82" s="79"/>
      <c r="I82" s="79"/>
      <c r="J82" s="79"/>
      <c r="K82" s="79"/>
      <c r="L82" s="79"/>
      <c r="M82" s="79"/>
      <c r="N82" s="12" t="s">
        <v>10</v>
      </c>
      <c r="O82" s="23">
        <v>0.26</v>
      </c>
      <c r="P82" s="22" t="s">
        <v>260</v>
      </c>
      <c r="Q82" s="20">
        <v>0.02</v>
      </c>
      <c r="R82" s="65">
        <f t="shared" si="2"/>
        <v>13</v>
      </c>
      <c r="T82" s="43">
        <f t="shared" si="1"/>
        <v>0</v>
      </c>
    </row>
    <row r="83" spans="2:20" ht="19.5" customHeight="1" x14ac:dyDescent="0.2">
      <c r="B83" s="26"/>
      <c r="D83" s="26"/>
      <c r="E83" s="82"/>
      <c r="F83" s="84"/>
      <c r="G83" s="79"/>
      <c r="H83" s="79"/>
      <c r="I83" s="79"/>
      <c r="J83" s="79"/>
      <c r="K83" s="79"/>
      <c r="L83" s="79"/>
      <c r="M83" s="79"/>
      <c r="N83" s="12" t="s">
        <v>10</v>
      </c>
      <c r="O83" s="23">
        <v>0.13</v>
      </c>
      <c r="P83" s="22" t="s">
        <v>261</v>
      </c>
      <c r="Q83" s="20">
        <v>0.01</v>
      </c>
      <c r="R83" s="65">
        <f t="shared" si="2"/>
        <v>13</v>
      </c>
      <c r="T83" s="43">
        <f t="shared" si="1"/>
        <v>0</v>
      </c>
    </row>
    <row r="84" spans="2:20" ht="33" customHeight="1" x14ac:dyDescent="0.2">
      <c r="B84" s="59"/>
      <c r="C84" s="5" t="s">
        <v>172</v>
      </c>
      <c r="D84" s="75" t="s">
        <v>173</v>
      </c>
      <c r="E84" s="62" t="s">
        <v>120</v>
      </c>
      <c r="F84" s="85" t="s">
        <v>17</v>
      </c>
      <c r="G84" s="85"/>
      <c r="H84" s="85"/>
      <c r="I84" s="85"/>
      <c r="J84" s="85"/>
      <c r="K84" s="85"/>
      <c r="L84" s="85"/>
      <c r="M84" s="85"/>
      <c r="N84" s="60" t="s">
        <v>16</v>
      </c>
      <c r="O84" s="23">
        <v>0.1</v>
      </c>
      <c r="P84" s="56" t="s">
        <v>260</v>
      </c>
      <c r="Q84" s="63">
        <v>0.02</v>
      </c>
      <c r="R84" s="65">
        <f t="shared" si="2"/>
        <v>5</v>
      </c>
      <c r="S84" s="63">
        <v>4</v>
      </c>
      <c r="T84" s="63">
        <f t="shared" si="1"/>
        <v>20</v>
      </c>
    </row>
    <row r="85" spans="2:20" ht="33.75" customHeight="1" x14ac:dyDescent="0.2">
      <c r="B85" s="59"/>
      <c r="D85" s="75"/>
      <c r="E85" s="62" t="s">
        <v>124</v>
      </c>
      <c r="F85" s="85" t="s">
        <v>18</v>
      </c>
      <c r="G85" s="85"/>
      <c r="H85" s="85"/>
      <c r="I85" s="85"/>
      <c r="J85" s="85"/>
      <c r="K85" s="85"/>
      <c r="L85" s="85"/>
      <c r="M85" s="85"/>
      <c r="N85" s="60" t="s">
        <v>16</v>
      </c>
      <c r="O85" s="23">
        <v>0.09</v>
      </c>
      <c r="P85" s="56" t="s">
        <v>261</v>
      </c>
      <c r="Q85" s="63">
        <v>0.01</v>
      </c>
      <c r="R85" s="65">
        <f t="shared" si="2"/>
        <v>9</v>
      </c>
      <c r="S85" s="63"/>
      <c r="T85" s="63">
        <f t="shared" si="1"/>
        <v>0</v>
      </c>
    </row>
    <row r="86" spans="2:20" ht="35.25" customHeight="1" x14ac:dyDescent="0.2">
      <c r="B86" s="59"/>
      <c r="D86" s="75"/>
      <c r="E86" s="62" t="s">
        <v>253</v>
      </c>
      <c r="F86" s="85" t="s">
        <v>19</v>
      </c>
      <c r="G86" s="85"/>
      <c r="H86" s="85"/>
      <c r="I86" s="85"/>
      <c r="J86" s="85"/>
      <c r="K86" s="85"/>
      <c r="L86" s="85"/>
      <c r="M86" s="85"/>
      <c r="N86" s="60" t="s">
        <v>16</v>
      </c>
      <c r="O86" s="23">
        <v>0.06</v>
      </c>
      <c r="P86" s="56" t="s">
        <v>261</v>
      </c>
      <c r="Q86" s="63">
        <v>0.01</v>
      </c>
      <c r="R86" s="65">
        <f t="shared" si="2"/>
        <v>6</v>
      </c>
      <c r="S86" s="63">
        <v>1</v>
      </c>
      <c r="T86" s="63">
        <f t="shared" si="1"/>
        <v>6</v>
      </c>
    </row>
    <row r="87" spans="2:20" ht="33.75" customHeight="1" x14ac:dyDescent="0.2">
      <c r="B87" s="59"/>
      <c r="D87" s="75"/>
      <c r="E87" s="62" t="s">
        <v>254</v>
      </c>
      <c r="F87" s="85" t="s">
        <v>20</v>
      </c>
      <c r="G87" s="85"/>
      <c r="H87" s="85"/>
      <c r="I87" s="85"/>
      <c r="J87" s="85"/>
      <c r="K87" s="85"/>
      <c r="L87" s="85"/>
      <c r="M87" s="85"/>
      <c r="N87" s="60" t="s">
        <v>16</v>
      </c>
      <c r="O87" s="23">
        <v>0.14000000000000001</v>
      </c>
      <c r="P87" s="56" t="s">
        <v>260</v>
      </c>
      <c r="Q87" s="63">
        <v>0.02</v>
      </c>
      <c r="R87" s="65">
        <f t="shared" si="2"/>
        <v>7.0000000000000009</v>
      </c>
      <c r="S87" s="63">
        <v>1</v>
      </c>
      <c r="T87" s="63">
        <f t="shared" si="1"/>
        <v>7.0000000000000009</v>
      </c>
    </row>
    <row r="88" spans="2:20" ht="33" customHeight="1" x14ac:dyDescent="0.2">
      <c r="B88" s="59"/>
      <c r="D88" s="75"/>
      <c r="E88" s="62" t="s">
        <v>255</v>
      </c>
      <c r="F88" s="85" t="s">
        <v>21</v>
      </c>
      <c r="G88" s="85"/>
      <c r="H88" s="85"/>
      <c r="I88" s="85"/>
      <c r="J88" s="85"/>
      <c r="K88" s="85"/>
      <c r="L88" s="85"/>
      <c r="M88" s="85"/>
      <c r="N88" s="60" t="s">
        <v>16</v>
      </c>
      <c r="O88" s="23">
        <v>0.24</v>
      </c>
      <c r="P88" s="56" t="s">
        <v>259</v>
      </c>
      <c r="Q88" s="63">
        <v>0.03</v>
      </c>
      <c r="R88" s="65">
        <f t="shared" si="2"/>
        <v>8</v>
      </c>
      <c r="S88" s="63"/>
      <c r="T88" s="63">
        <f t="shared" si="1"/>
        <v>0</v>
      </c>
    </row>
    <row r="89" spans="2:20" ht="49.5" customHeight="1" x14ac:dyDescent="0.2">
      <c r="B89" s="26"/>
      <c r="D89" s="48"/>
      <c r="E89" s="15" t="s">
        <v>256</v>
      </c>
      <c r="F89" s="85" t="s">
        <v>22</v>
      </c>
      <c r="G89" s="85"/>
      <c r="H89" s="85"/>
      <c r="I89" s="85"/>
      <c r="J89" s="85"/>
      <c r="K89" s="85"/>
      <c r="L89" s="85"/>
      <c r="M89" s="85"/>
      <c r="N89" s="12" t="s">
        <v>16</v>
      </c>
      <c r="O89" s="23">
        <v>0.05</v>
      </c>
      <c r="P89" s="22" t="s">
        <v>261</v>
      </c>
      <c r="Q89" s="20">
        <v>0.01</v>
      </c>
      <c r="R89" s="65">
        <f t="shared" si="2"/>
        <v>5</v>
      </c>
      <c r="S89" s="43">
        <v>2</v>
      </c>
      <c r="T89" s="43">
        <f t="shared" si="1"/>
        <v>10</v>
      </c>
    </row>
    <row r="90" spans="2:20" ht="36.75" customHeight="1" x14ac:dyDescent="0.2">
      <c r="B90" s="48"/>
      <c r="C90" s="5" t="s">
        <v>179</v>
      </c>
      <c r="D90" s="75" t="s">
        <v>265</v>
      </c>
      <c r="E90" s="45" t="s">
        <v>120</v>
      </c>
      <c r="F90" s="75" t="s">
        <v>24</v>
      </c>
      <c r="G90" s="75"/>
      <c r="H90" s="75"/>
      <c r="I90" s="75"/>
      <c r="J90" s="75"/>
      <c r="K90" s="75"/>
      <c r="L90" s="75"/>
      <c r="M90" s="75"/>
      <c r="N90" s="38" t="s">
        <v>25</v>
      </c>
      <c r="O90" s="23">
        <v>0.04</v>
      </c>
      <c r="P90" s="44" t="s">
        <v>261</v>
      </c>
      <c r="Q90" s="43">
        <v>0.01</v>
      </c>
      <c r="R90" s="65">
        <f t="shared" si="2"/>
        <v>4</v>
      </c>
      <c r="T90" s="43">
        <f t="shared" si="1"/>
        <v>0</v>
      </c>
    </row>
    <row r="91" spans="2:20" ht="35.25" customHeight="1" x14ac:dyDescent="0.2">
      <c r="B91" s="48"/>
      <c r="D91" s="75"/>
      <c r="E91" s="45" t="s">
        <v>124</v>
      </c>
      <c r="F91" s="75" t="s">
        <v>27</v>
      </c>
      <c r="G91" s="75"/>
      <c r="H91" s="75"/>
      <c r="I91" s="75"/>
      <c r="J91" s="75"/>
      <c r="K91" s="75"/>
      <c r="L91" s="75"/>
      <c r="M91" s="75"/>
      <c r="N91" s="38" t="s">
        <v>25</v>
      </c>
      <c r="O91" s="23">
        <v>0.04</v>
      </c>
      <c r="P91" s="44" t="s">
        <v>261</v>
      </c>
      <c r="Q91" s="43">
        <v>0.01</v>
      </c>
      <c r="R91" s="65">
        <f t="shared" si="2"/>
        <v>4</v>
      </c>
      <c r="S91" s="43">
        <v>1</v>
      </c>
      <c r="T91" s="43">
        <f t="shared" si="1"/>
        <v>4</v>
      </c>
    </row>
    <row r="92" spans="2:20" ht="33.75" customHeight="1" x14ac:dyDescent="0.2">
      <c r="B92" s="48"/>
      <c r="D92" s="75"/>
      <c r="E92" s="45" t="s">
        <v>253</v>
      </c>
      <c r="F92" s="75" t="s">
        <v>28</v>
      </c>
      <c r="G92" s="75"/>
      <c r="H92" s="75"/>
      <c r="I92" s="75"/>
      <c r="J92" s="75"/>
      <c r="K92" s="75"/>
      <c r="L92" s="75"/>
      <c r="M92" s="75"/>
      <c r="N92" s="38" t="s">
        <v>25</v>
      </c>
      <c r="O92" s="23">
        <v>0.05</v>
      </c>
      <c r="P92" s="44" t="s">
        <v>261</v>
      </c>
      <c r="Q92" s="43">
        <v>0.01</v>
      </c>
      <c r="R92" s="65">
        <f t="shared" si="2"/>
        <v>5</v>
      </c>
      <c r="S92" s="43">
        <v>1</v>
      </c>
      <c r="T92" s="43">
        <f t="shared" si="1"/>
        <v>5</v>
      </c>
    </row>
    <row r="93" spans="2:20" ht="33.75" customHeight="1" x14ac:dyDescent="0.2">
      <c r="B93" s="48"/>
      <c r="D93" s="75"/>
      <c r="E93" s="45" t="s">
        <v>254</v>
      </c>
      <c r="F93" s="75" t="s">
        <v>30</v>
      </c>
      <c r="G93" s="75"/>
      <c r="H93" s="75"/>
      <c r="I93" s="75"/>
      <c r="J93" s="75"/>
      <c r="K93" s="75"/>
      <c r="L93" s="75"/>
      <c r="M93" s="75"/>
      <c r="N93" s="38" t="s">
        <v>25</v>
      </c>
      <c r="O93" s="23">
        <v>0.18</v>
      </c>
      <c r="P93" s="44" t="s">
        <v>259</v>
      </c>
      <c r="Q93" s="43">
        <v>0.03</v>
      </c>
      <c r="R93" s="65">
        <f t="shared" si="2"/>
        <v>6</v>
      </c>
      <c r="T93" s="43">
        <f t="shared" si="1"/>
        <v>0</v>
      </c>
    </row>
    <row r="94" spans="2:20" ht="49.5" customHeight="1" x14ac:dyDescent="0.2">
      <c r="B94" s="26"/>
      <c r="D94" s="26"/>
      <c r="E94" s="15" t="s">
        <v>255</v>
      </c>
      <c r="F94" s="75" t="s">
        <v>115</v>
      </c>
      <c r="G94" s="75"/>
      <c r="H94" s="75"/>
      <c r="I94" s="75"/>
      <c r="J94" s="75"/>
      <c r="K94" s="75"/>
      <c r="L94" s="75"/>
      <c r="M94" s="75"/>
      <c r="N94" s="12" t="s">
        <v>25</v>
      </c>
      <c r="O94" s="23">
        <v>0.04</v>
      </c>
      <c r="P94" s="22" t="s">
        <v>261</v>
      </c>
      <c r="Q94" s="20">
        <v>0.01</v>
      </c>
      <c r="R94" s="65">
        <f t="shared" si="2"/>
        <v>4</v>
      </c>
      <c r="T94" s="43">
        <f t="shared" si="1"/>
        <v>0</v>
      </c>
    </row>
    <row r="95" spans="2:20" ht="15.95" customHeight="1" x14ac:dyDescent="0.2">
      <c r="B95" s="26"/>
      <c r="C95" s="80" t="s">
        <v>183</v>
      </c>
      <c r="D95" s="75" t="s">
        <v>266</v>
      </c>
      <c r="E95" s="75" t="s">
        <v>267</v>
      </c>
      <c r="F95" s="75"/>
      <c r="G95" s="75"/>
      <c r="H95" s="75"/>
      <c r="I95" s="75"/>
      <c r="J95" s="75"/>
      <c r="K95" s="75"/>
      <c r="L95" s="75"/>
      <c r="M95" s="75"/>
      <c r="N95" s="12" t="s">
        <v>31</v>
      </c>
      <c r="O95" s="23">
        <v>0.09</v>
      </c>
      <c r="P95" s="22" t="s">
        <v>259</v>
      </c>
      <c r="Q95" s="20">
        <v>0.03</v>
      </c>
      <c r="R95" s="65">
        <f t="shared" si="2"/>
        <v>3</v>
      </c>
      <c r="T95" s="43">
        <f t="shared" si="1"/>
        <v>0</v>
      </c>
    </row>
    <row r="96" spans="2:20" ht="15.95" customHeight="1" x14ac:dyDescent="0.2">
      <c r="B96" s="26"/>
      <c r="C96" s="80"/>
      <c r="D96" s="79"/>
      <c r="E96" s="75"/>
      <c r="F96" s="75"/>
      <c r="G96" s="75"/>
      <c r="H96" s="75"/>
      <c r="I96" s="75"/>
      <c r="J96" s="75"/>
      <c r="K96" s="75"/>
      <c r="L96" s="75"/>
      <c r="M96" s="75"/>
      <c r="N96" s="12" t="s">
        <v>31</v>
      </c>
      <c r="O96" s="23">
        <v>0.06</v>
      </c>
      <c r="P96" s="22" t="s">
        <v>260</v>
      </c>
      <c r="Q96" s="20">
        <v>0.02</v>
      </c>
      <c r="R96" s="65">
        <f t="shared" si="2"/>
        <v>3</v>
      </c>
      <c r="S96" s="43">
        <f>2*2</f>
        <v>4</v>
      </c>
      <c r="T96" s="43">
        <f t="shared" si="1"/>
        <v>12</v>
      </c>
    </row>
    <row r="97" spans="1:22" ht="15.95" customHeight="1" x14ac:dyDescent="0.2">
      <c r="B97" s="26"/>
      <c r="C97" s="80"/>
      <c r="D97" s="79"/>
      <c r="E97" s="75"/>
      <c r="F97" s="75"/>
      <c r="G97" s="75"/>
      <c r="H97" s="75"/>
      <c r="I97" s="75"/>
      <c r="J97" s="75"/>
      <c r="K97" s="75"/>
      <c r="L97" s="75"/>
      <c r="M97" s="75"/>
      <c r="N97" s="12" t="s">
        <v>31</v>
      </c>
      <c r="O97" s="23">
        <v>0.03</v>
      </c>
      <c r="P97" s="22" t="s">
        <v>261</v>
      </c>
      <c r="Q97" s="20">
        <v>0.01</v>
      </c>
      <c r="R97" s="65">
        <f t="shared" si="2"/>
        <v>3</v>
      </c>
      <c r="S97" s="43">
        <f>12*2</f>
        <v>24</v>
      </c>
      <c r="T97" s="43">
        <f t="shared" si="1"/>
        <v>72</v>
      </c>
    </row>
    <row r="98" spans="1:22" ht="31.5" customHeight="1" x14ac:dyDescent="0.2">
      <c r="A98" s="5" t="s">
        <v>180</v>
      </c>
      <c r="B98" s="75" t="s">
        <v>328</v>
      </c>
      <c r="C98" s="5" t="s">
        <v>165</v>
      </c>
      <c r="D98" s="75" t="s">
        <v>174</v>
      </c>
      <c r="E98" s="62" t="s">
        <v>120</v>
      </c>
      <c r="F98" s="85" t="s">
        <v>33</v>
      </c>
      <c r="G98" s="85"/>
      <c r="H98" s="85"/>
      <c r="I98" s="85"/>
      <c r="J98" s="85"/>
      <c r="K98" s="85"/>
      <c r="L98" s="85"/>
      <c r="M98" s="85"/>
      <c r="N98" s="60" t="s">
        <v>35</v>
      </c>
      <c r="O98" s="23">
        <v>7.0000000000000007E-2</v>
      </c>
      <c r="P98" s="56" t="s">
        <v>261</v>
      </c>
      <c r="Q98" s="63">
        <v>0.01</v>
      </c>
      <c r="R98" s="65">
        <f t="shared" si="2"/>
        <v>7.0000000000000009</v>
      </c>
      <c r="S98" s="63">
        <f>1+1+72</f>
        <v>74</v>
      </c>
      <c r="T98" s="63">
        <f t="shared" si="1"/>
        <v>518.00000000000011</v>
      </c>
      <c r="U98" s="81"/>
      <c r="V98" s="81"/>
    </row>
    <row r="99" spans="1:22" ht="35.25" customHeight="1" x14ac:dyDescent="0.2">
      <c r="B99" s="75"/>
      <c r="D99" s="75"/>
      <c r="E99" s="62" t="s">
        <v>124</v>
      </c>
      <c r="F99" s="85" t="s">
        <v>34</v>
      </c>
      <c r="G99" s="85"/>
      <c r="H99" s="85"/>
      <c r="I99" s="85"/>
      <c r="J99" s="85"/>
      <c r="K99" s="85"/>
      <c r="L99" s="85"/>
      <c r="M99" s="85"/>
      <c r="N99" s="60" t="s">
        <v>35</v>
      </c>
      <c r="O99" s="23">
        <v>0.09</v>
      </c>
      <c r="P99" s="56" t="s">
        <v>259</v>
      </c>
      <c r="Q99" s="63">
        <v>0.03</v>
      </c>
      <c r="R99" s="65">
        <f t="shared" si="2"/>
        <v>3</v>
      </c>
      <c r="S99" s="63"/>
      <c r="T99" s="63">
        <f t="shared" si="1"/>
        <v>0</v>
      </c>
    </row>
    <row r="100" spans="1:22" ht="49.5" customHeight="1" x14ac:dyDescent="0.2">
      <c r="B100" s="75"/>
      <c r="D100" s="75"/>
      <c r="E100" s="62" t="s">
        <v>253</v>
      </c>
      <c r="F100" s="85" t="s">
        <v>36</v>
      </c>
      <c r="G100" s="85"/>
      <c r="H100" s="85"/>
      <c r="I100" s="85"/>
      <c r="J100" s="85"/>
      <c r="K100" s="85"/>
      <c r="L100" s="85"/>
      <c r="M100" s="85"/>
      <c r="N100" s="60" t="s">
        <v>35</v>
      </c>
      <c r="O100" s="23">
        <v>0.08</v>
      </c>
      <c r="P100" s="56" t="s">
        <v>260</v>
      </c>
      <c r="Q100" s="63">
        <v>0.02</v>
      </c>
      <c r="R100" s="65">
        <f t="shared" si="2"/>
        <v>4</v>
      </c>
      <c r="S100" s="63">
        <v>12</v>
      </c>
      <c r="T100" s="63">
        <f t="shared" si="1"/>
        <v>48</v>
      </c>
    </row>
    <row r="101" spans="1:22" ht="32.25" customHeight="1" x14ac:dyDescent="0.2">
      <c r="B101" s="75"/>
      <c r="D101" s="75"/>
      <c r="E101" s="62" t="s">
        <v>254</v>
      </c>
      <c r="F101" s="85" t="s">
        <v>38</v>
      </c>
      <c r="G101" s="85"/>
      <c r="H101" s="85"/>
      <c r="I101" s="85"/>
      <c r="J101" s="85"/>
      <c r="K101" s="85"/>
      <c r="L101" s="85"/>
      <c r="M101" s="85"/>
      <c r="N101" s="60" t="s">
        <v>35</v>
      </c>
      <c r="O101" s="23">
        <v>0.04</v>
      </c>
      <c r="P101" s="56" t="s">
        <v>260</v>
      </c>
      <c r="Q101" s="63">
        <v>0.02</v>
      </c>
      <c r="R101" s="65">
        <f t="shared" si="2"/>
        <v>2</v>
      </c>
      <c r="S101" s="63">
        <v>36</v>
      </c>
      <c r="T101" s="63">
        <f t="shared" si="1"/>
        <v>72</v>
      </c>
    </row>
    <row r="102" spans="1:22" ht="33" customHeight="1" x14ac:dyDescent="0.2">
      <c r="B102" s="75"/>
      <c r="D102" s="75"/>
      <c r="E102" s="62" t="s">
        <v>255</v>
      </c>
      <c r="F102" s="75" t="s">
        <v>205</v>
      </c>
      <c r="G102" s="75"/>
      <c r="H102" s="75"/>
      <c r="I102" s="75"/>
      <c r="J102" s="75"/>
      <c r="K102" s="75"/>
      <c r="L102" s="75"/>
      <c r="M102" s="59"/>
      <c r="N102" s="60" t="s">
        <v>309</v>
      </c>
      <c r="O102" s="23">
        <v>0.18</v>
      </c>
      <c r="P102" s="56" t="s">
        <v>259</v>
      </c>
      <c r="Q102" s="63">
        <v>0.03</v>
      </c>
      <c r="R102" s="65">
        <f t="shared" si="2"/>
        <v>6</v>
      </c>
      <c r="S102" s="63"/>
      <c r="T102" s="63">
        <f t="shared" si="1"/>
        <v>0</v>
      </c>
    </row>
    <row r="103" spans="1:22" ht="31.5" customHeight="1" x14ac:dyDescent="0.2">
      <c r="B103" s="75"/>
      <c r="D103" s="75"/>
      <c r="E103" s="62"/>
      <c r="F103" s="75"/>
      <c r="G103" s="75"/>
      <c r="H103" s="75"/>
      <c r="I103" s="75"/>
      <c r="J103" s="75"/>
      <c r="K103" s="75"/>
      <c r="L103" s="75"/>
      <c r="M103" s="59"/>
      <c r="N103" s="60" t="s">
        <v>309</v>
      </c>
      <c r="O103" s="23">
        <v>0.12</v>
      </c>
      <c r="P103" s="56" t="s">
        <v>260</v>
      </c>
      <c r="Q103" s="63">
        <v>0.02</v>
      </c>
      <c r="R103" s="65">
        <f t="shared" si="2"/>
        <v>6</v>
      </c>
      <c r="S103" s="63">
        <v>2</v>
      </c>
      <c r="T103" s="63">
        <f t="shared" si="1"/>
        <v>12</v>
      </c>
      <c r="U103" s="81"/>
      <c r="V103" s="81"/>
    </row>
    <row r="104" spans="1:22" ht="32.25" customHeight="1" x14ac:dyDescent="0.2">
      <c r="B104" s="26"/>
      <c r="D104" s="26"/>
      <c r="E104" s="45"/>
      <c r="F104" s="48"/>
      <c r="G104" s="48"/>
      <c r="H104" s="48"/>
      <c r="I104" s="48"/>
      <c r="J104" s="48"/>
      <c r="K104" s="48"/>
      <c r="L104" s="48"/>
      <c r="M104" s="48"/>
      <c r="N104" s="12" t="s">
        <v>309</v>
      </c>
      <c r="O104" s="23">
        <v>0.06</v>
      </c>
      <c r="P104" s="22" t="s">
        <v>261</v>
      </c>
      <c r="Q104" s="20">
        <v>0.01</v>
      </c>
      <c r="R104" s="65">
        <f t="shared" si="2"/>
        <v>6</v>
      </c>
      <c r="S104" s="43">
        <v>2</v>
      </c>
      <c r="T104" s="43">
        <f t="shared" si="1"/>
        <v>12</v>
      </c>
    </row>
    <row r="105" spans="1:22" ht="18.600000000000001" customHeight="1" x14ac:dyDescent="0.2">
      <c r="B105" s="48"/>
      <c r="D105" s="48"/>
      <c r="E105" s="82" t="s">
        <v>256</v>
      </c>
      <c r="F105" s="75" t="s">
        <v>206</v>
      </c>
      <c r="G105" s="75"/>
      <c r="H105" s="75"/>
      <c r="I105" s="75"/>
      <c r="J105" s="75"/>
      <c r="K105" s="75"/>
      <c r="L105" s="75"/>
      <c r="M105" s="75"/>
      <c r="N105" s="38" t="s">
        <v>39</v>
      </c>
      <c r="O105" s="23">
        <v>0.06</v>
      </c>
      <c r="P105" s="44" t="s">
        <v>259</v>
      </c>
      <c r="Q105" s="43">
        <v>0.03</v>
      </c>
      <c r="R105" s="65">
        <f t="shared" si="2"/>
        <v>2</v>
      </c>
      <c r="T105" s="43">
        <f t="shared" si="1"/>
        <v>0</v>
      </c>
    </row>
    <row r="106" spans="1:22" ht="18.600000000000001" customHeight="1" x14ac:dyDescent="0.2">
      <c r="B106" s="48"/>
      <c r="D106" s="48"/>
      <c r="E106" s="82"/>
      <c r="F106" s="75"/>
      <c r="G106" s="75"/>
      <c r="H106" s="75"/>
      <c r="I106" s="75"/>
      <c r="J106" s="75"/>
      <c r="K106" s="75"/>
      <c r="L106" s="75"/>
      <c r="M106" s="75"/>
      <c r="N106" s="38" t="s">
        <v>39</v>
      </c>
      <c r="O106" s="23">
        <v>0.04</v>
      </c>
      <c r="P106" s="44" t="s">
        <v>260</v>
      </c>
      <c r="Q106" s="43">
        <v>0.02</v>
      </c>
      <c r="R106" s="65">
        <f t="shared" si="2"/>
        <v>2</v>
      </c>
      <c r="S106" s="43">
        <v>12</v>
      </c>
      <c r="T106" s="43">
        <f t="shared" si="1"/>
        <v>24</v>
      </c>
    </row>
    <row r="107" spans="1:22" ht="18.600000000000001" customHeight="1" x14ac:dyDescent="0.2">
      <c r="B107" s="48"/>
      <c r="D107" s="48"/>
      <c r="E107" s="82"/>
      <c r="F107" s="75"/>
      <c r="G107" s="75"/>
      <c r="H107" s="75"/>
      <c r="I107" s="75"/>
      <c r="J107" s="75"/>
      <c r="K107" s="75"/>
      <c r="L107" s="75"/>
      <c r="M107" s="75"/>
      <c r="N107" s="38" t="s">
        <v>39</v>
      </c>
      <c r="O107" s="23">
        <v>0.02</v>
      </c>
      <c r="P107" s="44" t="s">
        <v>261</v>
      </c>
      <c r="Q107" s="43">
        <v>0.01</v>
      </c>
      <c r="R107" s="65">
        <f t="shared" si="2"/>
        <v>2</v>
      </c>
      <c r="S107" s="43">
        <v>14</v>
      </c>
      <c r="T107" s="43">
        <f t="shared" si="1"/>
        <v>28</v>
      </c>
    </row>
    <row r="108" spans="1:22" ht="22.5" customHeight="1" x14ac:dyDescent="0.2">
      <c r="B108" s="26"/>
      <c r="C108" s="5" t="s">
        <v>167</v>
      </c>
      <c r="D108" s="75" t="s">
        <v>175</v>
      </c>
      <c r="E108" s="82" t="s">
        <v>120</v>
      </c>
      <c r="F108" s="85" t="s">
        <v>40</v>
      </c>
      <c r="G108" s="85"/>
      <c r="H108" s="85"/>
      <c r="I108" s="85"/>
      <c r="J108" s="85"/>
      <c r="K108" s="85"/>
      <c r="L108" s="85"/>
      <c r="M108" s="85"/>
      <c r="N108" s="12" t="s">
        <v>0</v>
      </c>
      <c r="O108" s="23"/>
      <c r="R108" s="65"/>
    </row>
    <row r="109" spans="1:22" ht="31.5" customHeight="1" x14ac:dyDescent="0.2">
      <c r="B109" s="26"/>
      <c r="D109" s="75"/>
      <c r="E109" s="82"/>
      <c r="F109" s="6" t="s">
        <v>23</v>
      </c>
      <c r="G109" s="75" t="s">
        <v>268</v>
      </c>
      <c r="H109" s="75"/>
      <c r="I109" s="75"/>
      <c r="J109" s="75"/>
      <c r="K109" s="75"/>
      <c r="L109" s="75"/>
      <c r="M109" s="6"/>
      <c r="N109" s="12" t="s">
        <v>269</v>
      </c>
      <c r="O109" s="23">
        <v>0.16</v>
      </c>
      <c r="P109" s="22" t="s">
        <v>260</v>
      </c>
      <c r="Q109" s="20">
        <v>0.02</v>
      </c>
      <c r="R109" s="65">
        <f>O109/Q109</f>
        <v>8</v>
      </c>
      <c r="S109" s="43">
        <f>12*12</f>
        <v>144</v>
      </c>
      <c r="T109" s="43">
        <f t="shared" si="1"/>
        <v>1152</v>
      </c>
      <c r="U109" s="81"/>
      <c r="V109" s="81"/>
    </row>
    <row r="110" spans="1:22" ht="30" x14ac:dyDescent="0.2">
      <c r="B110" s="26"/>
      <c r="D110" s="75"/>
      <c r="E110" s="82"/>
      <c r="F110" s="6" t="s">
        <v>26</v>
      </c>
      <c r="G110" s="75" t="s">
        <v>270</v>
      </c>
      <c r="H110" s="75"/>
      <c r="I110" s="75"/>
      <c r="J110" s="75"/>
      <c r="K110" s="75"/>
      <c r="L110" s="75"/>
      <c r="M110" s="6"/>
      <c r="N110" s="12" t="s">
        <v>269</v>
      </c>
      <c r="O110" s="23">
        <v>0.14000000000000001</v>
      </c>
      <c r="P110" s="22" t="s">
        <v>260</v>
      </c>
      <c r="Q110" s="20">
        <v>0.02</v>
      </c>
      <c r="R110" s="65">
        <f>O110/Q110</f>
        <v>7.0000000000000009</v>
      </c>
      <c r="S110" s="43">
        <f>(6*12)+(2*12)</f>
        <v>96</v>
      </c>
      <c r="T110" s="43">
        <f t="shared" si="1"/>
        <v>672.00000000000011</v>
      </c>
      <c r="U110" s="79"/>
      <c r="V110" s="79"/>
    </row>
    <row r="111" spans="1:22" ht="30" x14ac:dyDescent="0.2">
      <c r="B111" s="26"/>
      <c r="D111" s="75"/>
      <c r="E111" s="82"/>
      <c r="F111" s="6" t="s">
        <v>42</v>
      </c>
      <c r="G111" s="75" t="s">
        <v>43</v>
      </c>
      <c r="H111" s="75"/>
      <c r="I111" s="75"/>
      <c r="J111" s="75"/>
      <c r="K111" s="75"/>
      <c r="L111" s="75"/>
      <c r="M111" s="6"/>
      <c r="N111" s="12" t="s">
        <v>269</v>
      </c>
      <c r="O111" s="23">
        <v>0.04</v>
      </c>
      <c r="P111" s="22" t="s">
        <v>260</v>
      </c>
      <c r="Q111" s="20">
        <v>0.02</v>
      </c>
      <c r="R111" s="65">
        <f>O111/Q111</f>
        <v>2</v>
      </c>
      <c r="S111" s="43">
        <f>6*12</f>
        <v>72</v>
      </c>
      <c r="T111" s="43">
        <f t="shared" si="1"/>
        <v>144</v>
      </c>
      <c r="U111" s="81"/>
      <c r="V111" s="81"/>
    </row>
    <row r="112" spans="1:22" ht="18.600000000000001" customHeight="1" x14ac:dyDescent="0.2">
      <c r="B112" s="26"/>
      <c r="D112" s="26"/>
      <c r="E112" s="82" t="s">
        <v>124</v>
      </c>
      <c r="F112" s="85" t="s">
        <v>116</v>
      </c>
      <c r="G112" s="85"/>
      <c r="H112" s="85"/>
      <c r="I112" s="85"/>
      <c r="J112" s="85"/>
      <c r="K112" s="85"/>
      <c r="L112" s="85"/>
      <c r="M112" s="85"/>
      <c r="N112" s="12" t="s">
        <v>0</v>
      </c>
      <c r="O112" s="23"/>
      <c r="R112" s="65"/>
    </row>
    <row r="113" spans="2:22" ht="30.75" customHeight="1" x14ac:dyDescent="0.2">
      <c r="B113" s="26"/>
      <c r="D113" s="26"/>
      <c r="E113" s="82"/>
      <c r="F113" s="6" t="s">
        <v>23</v>
      </c>
      <c r="G113" s="75" t="s">
        <v>268</v>
      </c>
      <c r="H113" s="75"/>
      <c r="I113" s="75"/>
      <c r="J113" s="75"/>
      <c r="K113" s="75"/>
      <c r="L113" s="75"/>
      <c r="M113" s="6"/>
      <c r="N113" s="12" t="s">
        <v>269</v>
      </c>
      <c r="O113" s="23">
        <v>0.1</v>
      </c>
      <c r="P113" s="22" t="s">
        <v>261</v>
      </c>
      <c r="Q113" s="20">
        <v>0.01</v>
      </c>
      <c r="R113" s="65">
        <f>O113/Q113</f>
        <v>10</v>
      </c>
      <c r="S113" s="67">
        <f>(10*12*6)</f>
        <v>720</v>
      </c>
      <c r="T113" s="67">
        <f t="shared" si="1"/>
        <v>7200</v>
      </c>
      <c r="U113" s="79"/>
      <c r="V113" s="79"/>
    </row>
    <row r="114" spans="2:22" ht="32.25" customHeight="1" x14ac:dyDescent="0.2">
      <c r="B114" s="26"/>
      <c r="D114" s="26"/>
      <c r="E114" s="82"/>
      <c r="F114" s="6" t="s">
        <v>26</v>
      </c>
      <c r="G114" s="75" t="s">
        <v>270</v>
      </c>
      <c r="H114" s="75"/>
      <c r="I114" s="75"/>
      <c r="J114" s="75"/>
      <c r="K114" s="75"/>
      <c r="L114" s="75"/>
      <c r="M114" s="6"/>
      <c r="N114" s="12" t="s">
        <v>269</v>
      </c>
      <c r="O114" s="23">
        <v>0.1</v>
      </c>
      <c r="P114" s="22" t="s">
        <v>261</v>
      </c>
      <c r="Q114" s="20">
        <v>0.01</v>
      </c>
      <c r="R114" s="65">
        <f>O114/Q114</f>
        <v>10</v>
      </c>
      <c r="S114" s="43">
        <f>(8*4*12)+10</f>
        <v>394</v>
      </c>
      <c r="T114" s="67">
        <f t="shared" si="1"/>
        <v>3940</v>
      </c>
      <c r="U114" s="79"/>
      <c r="V114" s="79"/>
    </row>
    <row r="115" spans="2:22" ht="33" customHeight="1" x14ac:dyDescent="0.2">
      <c r="B115" s="26"/>
      <c r="D115" s="26"/>
      <c r="E115" s="82"/>
      <c r="F115" s="2" t="s">
        <v>42</v>
      </c>
      <c r="G115" s="79" t="s">
        <v>43</v>
      </c>
      <c r="H115" s="79"/>
      <c r="I115" s="79"/>
      <c r="J115" s="79"/>
      <c r="K115" s="79"/>
      <c r="L115" s="79"/>
      <c r="N115" s="13" t="s">
        <v>269</v>
      </c>
      <c r="O115" s="23">
        <v>0.1</v>
      </c>
      <c r="P115" s="22" t="s">
        <v>261</v>
      </c>
      <c r="Q115" s="20">
        <v>0.01</v>
      </c>
      <c r="R115" s="65">
        <f>O115/Q115</f>
        <v>10</v>
      </c>
      <c r="S115" s="43">
        <f>4*12*6</f>
        <v>288</v>
      </c>
      <c r="T115" s="67">
        <f t="shared" si="1"/>
        <v>2880</v>
      </c>
      <c r="U115" s="81"/>
      <c r="V115" s="81"/>
    </row>
    <row r="116" spans="2:22" ht="18.600000000000001" customHeight="1" x14ac:dyDescent="0.2">
      <c r="B116" s="26"/>
      <c r="D116" s="26"/>
      <c r="E116" s="82" t="s">
        <v>253</v>
      </c>
      <c r="F116" s="85" t="s">
        <v>55</v>
      </c>
      <c r="G116" s="85"/>
      <c r="H116" s="85"/>
      <c r="I116" s="85"/>
      <c r="J116" s="85"/>
      <c r="K116" s="85"/>
      <c r="L116" s="85"/>
      <c r="M116" s="85"/>
      <c r="N116" s="12"/>
      <c r="O116" s="23"/>
      <c r="R116" s="65"/>
    </row>
    <row r="117" spans="2:22" ht="18.600000000000001" customHeight="1" x14ac:dyDescent="0.2">
      <c r="B117" s="26"/>
      <c r="D117" s="26"/>
      <c r="E117" s="82"/>
      <c r="F117" s="6"/>
      <c r="G117" s="85" t="s">
        <v>60</v>
      </c>
      <c r="H117" s="85"/>
      <c r="I117" s="85"/>
      <c r="J117" s="85"/>
      <c r="K117" s="85"/>
      <c r="L117" s="85"/>
      <c r="M117" s="85"/>
      <c r="N117" s="12" t="s">
        <v>271</v>
      </c>
      <c r="O117" s="23">
        <v>0.05</v>
      </c>
      <c r="P117" s="22" t="s">
        <v>261</v>
      </c>
      <c r="Q117" s="20">
        <v>0.01</v>
      </c>
      <c r="R117" s="65">
        <f>O117/Q117</f>
        <v>5</v>
      </c>
      <c r="T117" s="43">
        <f t="shared" si="1"/>
        <v>0</v>
      </c>
    </row>
    <row r="118" spans="2:22" ht="18.600000000000001" customHeight="1" x14ac:dyDescent="0.2">
      <c r="B118" s="26"/>
      <c r="C118" s="5" t="s">
        <v>169</v>
      </c>
      <c r="D118" s="75" t="s">
        <v>176</v>
      </c>
      <c r="E118" s="26" t="s">
        <v>120</v>
      </c>
      <c r="F118" s="75" t="s">
        <v>121</v>
      </c>
      <c r="G118" s="75"/>
      <c r="H118" s="75"/>
      <c r="I118" s="75"/>
      <c r="J118" s="75"/>
      <c r="K118" s="75"/>
      <c r="L118" s="75"/>
      <c r="M118" s="26"/>
      <c r="N118" s="24"/>
      <c r="O118" s="23"/>
      <c r="P118" s="29"/>
      <c r="Q118" s="30"/>
      <c r="R118" s="65"/>
    </row>
    <row r="119" spans="2:22" ht="18.600000000000001" customHeight="1" x14ac:dyDescent="0.2">
      <c r="B119" s="26"/>
      <c r="D119" s="75"/>
      <c r="E119" s="26"/>
      <c r="F119" s="84" t="s">
        <v>244</v>
      </c>
      <c r="G119" s="75" t="s">
        <v>61</v>
      </c>
      <c r="H119" s="75"/>
      <c r="I119" s="75"/>
      <c r="J119" s="75"/>
      <c r="K119" s="75"/>
      <c r="L119" s="75"/>
      <c r="M119" s="26"/>
      <c r="N119" s="24"/>
      <c r="O119" s="23"/>
      <c r="P119" s="29"/>
      <c r="Q119" s="30"/>
      <c r="R119" s="65"/>
    </row>
    <row r="120" spans="2:22" ht="18.600000000000001" customHeight="1" x14ac:dyDescent="0.2">
      <c r="B120" s="26"/>
      <c r="D120" s="75"/>
      <c r="E120" s="26"/>
      <c r="F120" s="84"/>
      <c r="G120" s="24" t="s">
        <v>52</v>
      </c>
      <c r="H120" s="75" t="s">
        <v>117</v>
      </c>
      <c r="I120" s="75"/>
      <c r="J120" s="75"/>
      <c r="K120" s="75"/>
      <c r="L120" s="75"/>
      <c r="M120" s="26"/>
      <c r="N120" s="24" t="s">
        <v>35</v>
      </c>
      <c r="O120" s="23">
        <v>0.21</v>
      </c>
      <c r="P120" s="29" t="s">
        <v>259</v>
      </c>
      <c r="Q120" s="30">
        <v>0.03</v>
      </c>
      <c r="R120" s="65">
        <f>O120/Q120</f>
        <v>7</v>
      </c>
      <c r="T120" s="43">
        <f t="shared" si="1"/>
        <v>0</v>
      </c>
    </row>
    <row r="121" spans="2:22" ht="18.600000000000001" customHeight="1" x14ac:dyDescent="0.2">
      <c r="B121" s="26"/>
      <c r="D121" s="75"/>
      <c r="E121" s="26"/>
      <c r="F121" s="84"/>
      <c r="G121" s="24" t="s">
        <v>53</v>
      </c>
      <c r="H121" s="75" t="s">
        <v>118</v>
      </c>
      <c r="I121" s="75"/>
      <c r="J121" s="75"/>
      <c r="K121" s="75"/>
      <c r="L121" s="75"/>
      <c r="M121" s="26"/>
      <c r="N121" s="24" t="s">
        <v>35</v>
      </c>
      <c r="O121" s="23">
        <v>0.16</v>
      </c>
      <c r="P121" s="29" t="s">
        <v>260</v>
      </c>
      <c r="Q121" s="30">
        <v>0.02</v>
      </c>
      <c r="R121" s="65">
        <f>O121/Q121</f>
        <v>8</v>
      </c>
      <c r="T121" s="43">
        <f t="shared" si="1"/>
        <v>0</v>
      </c>
    </row>
    <row r="122" spans="2:22" ht="18.600000000000001" customHeight="1" x14ac:dyDescent="0.2">
      <c r="B122" s="26"/>
      <c r="D122" s="75"/>
      <c r="E122" s="26"/>
      <c r="F122" s="84"/>
      <c r="G122" s="24" t="s">
        <v>54</v>
      </c>
      <c r="H122" s="75" t="s">
        <v>119</v>
      </c>
      <c r="I122" s="75"/>
      <c r="J122" s="75"/>
      <c r="K122" s="75"/>
      <c r="L122" s="75"/>
      <c r="M122" s="26"/>
      <c r="N122" s="24" t="s">
        <v>35</v>
      </c>
      <c r="O122" s="23">
        <v>0.1</v>
      </c>
      <c r="P122" s="29" t="s">
        <v>261</v>
      </c>
      <c r="Q122" s="30">
        <v>0.01</v>
      </c>
      <c r="R122" s="65">
        <f>O122/Q122</f>
        <v>10</v>
      </c>
      <c r="T122" s="43">
        <f t="shared" si="1"/>
        <v>0</v>
      </c>
    </row>
    <row r="123" spans="2:22" ht="18.600000000000001" customHeight="1" x14ac:dyDescent="0.2">
      <c r="B123" s="26"/>
      <c r="D123" s="48"/>
      <c r="E123" s="26"/>
      <c r="F123" s="24" t="s">
        <v>26</v>
      </c>
      <c r="G123" s="75" t="s">
        <v>62</v>
      </c>
      <c r="H123" s="75"/>
      <c r="I123" s="75"/>
      <c r="J123" s="75"/>
      <c r="K123" s="75"/>
      <c r="L123" s="75"/>
      <c r="M123" s="26"/>
      <c r="N123" s="24"/>
      <c r="O123" s="23"/>
      <c r="P123" s="29"/>
      <c r="Q123" s="30"/>
      <c r="R123" s="65"/>
    </row>
    <row r="124" spans="2:22" ht="18.600000000000001" customHeight="1" x14ac:dyDescent="0.2">
      <c r="B124" s="26"/>
      <c r="D124" s="48"/>
      <c r="E124" s="26"/>
      <c r="F124" s="24"/>
      <c r="G124" s="24" t="s">
        <v>52</v>
      </c>
      <c r="H124" s="75" t="s">
        <v>117</v>
      </c>
      <c r="I124" s="75"/>
      <c r="J124" s="75"/>
      <c r="K124" s="75"/>
      <c r="L124" s="75"/>
      <c r="M124" s="26"/>
      <c r="N124" s="24" t="s">
        <v>35</v>
      </c>
      <c r="O124" s="23">
        <v>0.24</v>
      </c>
      <c r="P124" s="29" t="s">
        <v>260</v>
      </c>
      <c r="Q124" s="30">
        <v>0.02</v>
      </c>
      <c r="R124" s="65">
        <f>O124/Q124</f>
        <v>12</v>
      </c>
      <c r="S124" s="43">
        <f>3*6</f>
        <v>18</v>
      </c>
      <c r="T124" s="43">
        <f t="shared" si="1"/>
        <v>216</v>
      </c>
    </row>
    <row r="125" spans="2:22" ht="18.600000000000001" customHeight="1" x14ac:dyDescent="0.2">
      <c r="B125" s="59"/>
      <c r="D125" s="59"/>
      <c r="E125" s="59"/>
      <c r="F125" s="60"/>
      <c r="G125" s="60" t="s">
        <v>53</v>
      </c>
      <c r="H125" s="75" t="s">
        <v>118</v>
      </c>
      <c r="I125" s="75"/>
      <c r="J125" s="75"/>
      <c r="K125" s="75"/>
      <c r="L125" s="75"/>
      <c r="M125" s="59"/>
      <c r="N125" s="60" t="s">
        <v>35</v>
      </c>
      <c r="O125" s="23">
        <v>0.09</v>
      </c>
      <c r="P125" s="56" t="s">
        <v>261</v>
      </c>
      <c r="Q125" s="63">
        <v>0.01</v>
      </c>
      <c r="R125" s="65">
        <f>O125/Q125</f>
        <v>9</v>
      </c>
      <c r="S125" s="63">
        <f>3*6</f>
        <v>18</v>
      </c>
      <c r="T125" s="63">
        <f t="shared" si="1"/>
        <v>162</v>
      </c>
    </row>
    <row r="126" spans="2:22" ht="18.600000000000001" customHeight="1" x14ac:dyDescent="0.2">
      <c r="B126" s="26"/>
      <c r="D126" s="48"/>
      <c r="E126" s="26"/>
      <c r="F126" s="24" t="s">
        <v>42</v>
      </c>
      <c r="G126" s="75" t="s">
        <v>122</v>
      </c>
      <c r="H126" s="75"/>
      <c r="I126" s="75"/>
      <c r="J126" s="75"/>
      <c r="K126" s="75"/>
      <c r="L126" s="75"/>
      <c r="M126" s="26"/>
      <c r="N126" s="24"/>
      <c r="O126" s="23"/>
      <c r="P126" s="29"/>
      <c r="Q126" s="30"/>
      <c r="R126" s="65"/>
    </row>
    <row r="127" spans="2:22" ht="18.600000000000001" customHeight="1" x14ac:dyDescent="0.2">
      <c r="B127" s="26"/>
      <c r="D127" s="48"/>
      <c r="E127" s="26"/>
      <c r="F127" s="24"/>
      <c r="G127" s="24" t="s">
        <v>52</v>
      </c>
      <c r="H127" s="75" t="s">
        <v>117</v>
      </c>
      <c r="I127" s="75"/>
      <c r="J127" s="75"/>
      <c r="K127" s="75"/>
      <c r="L127" s="75"/>
      <c r="M127" s="26"/>
      <c r="N127" s="24" t="s">
        <v>35</v>
      </c>
      <c r="O127" s="23">
        <v>0.36</v>
      </c>
      <c r="P127" s="29" t="s">
        <v>259</v>
      </c>
      <c r="Q127" s="30">
        <v>0.03</v>
      </c>
      <c r="R127" s="65">
        <f>O127/Q127</f>
        <v>12</v>
      </c>
      <c r="T127" s="43">
        <f t="shared" si="1"/>
        <v>0</v>
      </c>
    </row>
    <row r="128" spans="2:22" ht="18.600000000000001" customHeight="1" x14ac:dyDescent="0.2">
      <c r="B128" s="48"/>
      <c r="D128" s="48"/>
      <c r="E128" s="48"/>
      <c r="F128" s="38"/>
      <c r="G128" s="38" t="s">
        <v>53</v>
      </c>
      <c r="H128" s="75" t="s">
        <v>118</v>
      </c>
      <c r="I128" s="75"/>
      <c r="J128" s="75"/>
      <c r="K128" s="75"/>
      <c r="L128" s="75"/>
      <c r="M128" s="48"/>
      <c r="N128" s="38" t="s">
        <v>35</v>
      </c>
      <c r="O128" s="23">
        <v>0.28000000000000003</v>
      </c>
      <c r="P128" s="44" t="s">
        <v>260</v>
      </c>
      <c r="Q128" s="43">
        <v>0.02</v>
      </c>
      <c r="R128" s="65">
        <f>O128/Q128</f>
        <v>14.000000000000002</v>
      </c>
      <c r="S128" s="43">
        <f>2*2</f>
        <v>4</v>
      </c>
      <c r="T128" s="43">
        <f t="shared" si="1"/>
        <v>56.000000000000007</v>
      </c>
    </row>
    <row r="129" spans="2:20" ht="18.600000000000001" customHeight="1" x14ac:dyDescent="0.2">
      <c r="B129" s="26"/>
      <c r="D129" s="26"/>
      <c r="E129" s="26"/>
      <c r="F129" s="12"/>
      <c r="G129" s="12" t="s">
        <v>54</v>
      </c>
      <c r="H129" s="75" t="s">
        <v>119</v>
      </c>
      <c r="I129" s="75"/>
      <c r="J129" s="75"/>
      <c r="K129" s="75"/>
      <c r="L129" s="75"/>
      <c r="M129" s="6"/>
      <c r="N129" s="12" t="s">
        <v>35</v>
      </c>
      <c r="O129" s="23">
        <v>0.17</v>
      </c>
      <c r="P129" s="22" t="s">
        <v>261</v>
      </c>
      <c r="Q129" s="20">
        <v>0.01</v>
      </c>
      <c r="R129" s="65">
        <f>O129/Q129</f>
        <v>17</v>
      </c>
      <c r="S129" s="43">
        <f>2*2</f>
        <v>4</v>
      </c>
      <c r="T129" s="43">
        <f t="shared" si="1"/>
        <v>68</v>
      </c>
    </row>
    <row r="130" spans="2:20" ht="18.600000000000001" customHeight="1" x14ac:dyDescent="0.2">
      <c r="B130" s="26"/>
      <c r="D130" s="26"/>
      <c r="E130" s="26"/>
      <c r="F130" s="12" t="s">
        <v>29</v>
      </c>
      <c r="G130" s="75" t="s">
        <v>123</v>
      </c>
      <c r="H130" s="75"/>
      <c r="I130" s="75"/>
      <c r="J130" s="75"/>
      <c r="K130" s="75"/>
      <c r="L130" s="75"/>
      <c r="M130" s="6"/>
      <c r="N130" s="12"/>
      <c r="O130" s="23"/>
      <c r="R130" s="65"/>
    </row>
    <row r="131" spans="2:20" ht="18.600000000000001" customHeight="1" x14ac:dyDescent="0.2">
      <c r="B131" s="26"/>
      <c r="D131" s="26"/>
      <c r="E131" s="26"/>
      <c r="F131" s="12"/>
      <c r="G131" s="12" t="s">
        <v>52</v>
      </c>
      <c r="H131" s="75" t="s">
        <v>117</v>
      </c>
      <c r="I131" s="75"/>
      <c r="J131" s="75"/>
      <c r="K131" s="75"/>
      <c r="L131" s="75"/>
      <c r="M131" s="6"/>
      <c r="N131" s="12" t="s">
        <v>35</v>
      </c>
      <c r="O131" s="23">
        <v>0.36</v>
      </c>
      <c r="P131" s="22" t="s">
        <v>259</v>
      </c>
      <c r="Q131" s="20">
        <v>0.03</v>
      </c>
      <c r="R131" s="65">
        <f>O131/Q131</f>
        <v>12</v>
      </c>
      <c r="T131" s="43">
        <f t="shared" si="1"/>
        <v>0</v>
      </c>
    </row>
    <row r="132" spans="2:20" ht="18.600000000000001" customHeight="1" x14ac:dyDescent="0.2">
      <c r="B132" s="26"/>
      <c r="D132" s="26"/>
      <c r="E132" s="26"/>
      <c r="F132" s="12"/>
      <c r="G132" s="12" t="s">
        <v>53</v>
      </c>
      <c r="H132" s="75" t="s">
        <v>118</v>
      </c>
      <c r="I132" s="75"/>
      <c r="J132" s="75"/>
      <c r="K132" s="75"/>
      <c r="L132" s="75"/>
      <c r="M132" s="6"/>
      <c r="N132" s="12" t="s">
        <v>35</v>
      </c>
      <c r="O132" s="23">
        <v>0.3</v>
      </c>
      <c r="P132" s="22" t="s">
        <v>260</v>
      </c>
      <c r="Q132" s="20">
        <v>0.02</v>
      </c>
      <c r="R132" s="65">
        <f>O132/Q132</f>
        <v>15</v>
      </c>
      <c r="T132" s="43">
        <f t="shared" si="1"/>
        <v>0</v>
      </c>
    </row>
    <row r="133" spans="2:20" ht="18.600000000000001" customHeight="1" x14ac:dyDescent="0.2">
      <c r="B133" s="26"/>
      <c r="D133" s="26"/>
      <c r="E133" s="26"/>
      <c r="F133" s="12"/>
      <c r="G133" s="12" t="s">
        <v>54</v>
      </c>
      <c r="H133" s="75" t="s">
        <v>119</v>
      </c>
      <c r="I133" s="75"/>
      <c r="J133" s="75"/>
      <c r="K133" s="75"/>
      <c r="L133" s="75"/>
      <c r="M133" s="6"/>
      <c r="N133" s="12" t="s">
        <v>35</v>
      </c>
      <c r="O133" s="23">
        <v>0.17</v>
      </c>
      <c r="P133" s="22" t="s">
        <v>261</v>
      </c>
      <c r="Q133" s="20">
        <v>0.01</v>
      </c>
      <c r="R133" s="65">
        <f>O133/Q133</f>
        <v>17</v>
      </c>
      <c r="T133" s="43">
        <f t="shared" si="1"/>
        <v>0</v>
      </c>
    </row>
    <row r="134" spans="2:20" ht="18" customHeight="1" x14ac:dyDescent="0.2">
      <c r="B134" s="26"/>
      <c r="D134" s="26"/>
      <c r="E134" s="82" t="s">
        <v>124</v>
      </c>
      <c r="F134" s="85" t="s">
        <v>125</v>
      </c>
      <c r="G134" s="85"/>
      <c r="H134" s="85"/>
      <c r="I134" s="85"/>
      <c r="J134" s="85"/>
      <c r="K134" s="85"/>
      <c r="L134" s="85"/>
      <c r="M134" s="85"/>
      <c r="N134" s="12"/>
      <c r="O134" s="23"/>
      <c r="R134" s="65"/>
    </row>
    <row r="135" spans="2:20" ht="18" customHeight="1" x14ac:dyDescent="0.2">
      <c r="B135" s="26"/>
      <c r="D135" s="26"/>
      <c r="E135" s="82"/>
      <c r="F135" s="82" t="s">
        <v>23</v>
      </c>
      <c r="G135" s="75" t="s">
        <v>221</v>
      </c>
      <c r="H135" s="75"/>
      <c r="I135" s="75"/>
      <c r="J135" s="75"/>
      <c r="K135" s="75"/>
      <c r="L135" s="75"/>
      <c r="M135" s="75"/>
      <c r="N135" s="12" t="s">
        <v>35</v>
      </c>
      <c r="O135" s="23">
        <v>0.21</v>
      </c>
      <c r="P135" s="22" t="s">
        <v>259</v>
      </c>
      <c r="Q135" s="20">
        <v>0.03</v>
      </c>
      <c r="R135" s="65">
        <f t="shared" ref="R135:R140" si="3">O135/Q135</f>
        <v>7</v>
      </c>
      <c r="T135" s="43">
        <f t="shared" ref="T135:T198" si="4">S135*R135</f>
        <v>0</v>
      </c>
    </row>
    <row r="136" spans="2:20" ht="18" customHeight="1" x14ac:dyDescent="0.2">
      <c r="B136" s="26"/>
      <c r="D136" s="26"/>
      <c r="E136" s="82"/>
      <c r="F136" s="82"/>
      <c r="G136" s="75"/>
      <c r="H136" s="75"/>
      <c r="I136" s="75"/>
      <c r="J136" s="75"/>
      <c r="K136" s="75"/>
      <c r="L136" s="75"/>
      <c r="M136" s="75"/>
      <c r="N136" s="12" t="s">
        <v>35</v>
      </c>
      <c r="O136" s="23">
        <v>0.11</v>
      </c>
      <c r="P136" s="22" t="s">
        <v>260</v>
      </c>
      <c r="Q136" s="20">
        <v>0.02</v>
      </c>
      <c r="R136" s="65">
        <f t="shared" si="3"/>
        <v>5.5</v>
      </c>
      <c r="T136" s="43">
        <f t="shared" si="4"/>
        <v>0</v>
      </c>
    </row>
    <row r="137" spans="2:20" ht="18" customHeight="1" x14ac:dyDescent="0.2">
      <c r="B137" s="26"/>
      <c r="D137" s="26"/>
      <c r="E137" s="82"/>
      <c r="F137" s="82"/>
      <c r="G137" s="75"/>
      <c r="H137" s="75"/>
      <c r="I137" s="75"/>
      <c r="J137" s="75"/>
      <c r="K137" s="75"/>
      <c r="L137" s="75"/>
      <c r="M137" s="75"/>
      <c r="N137" s="12" t="s">
        <v>35</v>
      </c>
      <c r="O137" s="23">
        <v>0.08</v>
      </c>
      <c r="P137" s="22" t="s">
        <v>261</v>
      </c>
      <c r="Q137" s="20">
        <v>0.01</v>
      </c>
      <c r="R137" s="65">
        <f t="shared" si="3"/>
        <v>8</v>
      </c>
      <c r="S137" s="43">
        <v>2</v>
      </c>
      <c r="T137" s="43">
        <f t="shared" si="4"/>
        <v>16</v>
      </c>
    </row>
    <row r="138" spans="2:20" ht="18" customHeight="1" x14ac:dyDescent="0.2">
      <c r="B138" s="26"/>
      <c r="D138" s="26"/>
      <c r="E138" s="82"/>
      <c r="F138" s="82" t="s">
        <v>26</v>
      </c>
      <c r="G138" s="75" t="s">
        <v>223</v>
      </c>
      <c r="H138" s="75"/>
      <c r="I138" s="75"/>
      <c r="J138" s="75"/>
      <c r="K138" s="75"/>
      <c r="L138" s="75"/>
      <c r="M138" s="75"/>
      <c r="N138" s="12" t="s">
        <v>35</v>
      </c>
      <c r="O138" s="23">
        <v>0.33</v>
      </c>
      <c r="P138" s="22" t="s">
        <v>259</v>
      </c>
      <c r="Q138" s="20">
        <v>0.03</v>
      </c>
      <c r="R138" s="65">
        <f t="shared" si="3"/>
        <v>11.000000000000002</v>
      </c>
      <c r="T138" s="43">
        <f t="shared" si="4"/>
        <v>0</v>
      </c>
    </row>
    <row r="139" spans="2:20" ht="18" customHeight="1" x14ac:dyDescent="0.2">
      <c r="B139" s="26"/>
      <c r="D139" s="26"/>
      <c r="E139" s="82"/>
      <c r="F139" s="82"/>
      <c r="G139" s="75"/>
      <c r="H139" s="75"/>
      <c r="I139" s="75"/>
      <c r="J139" s="75"/>
      <c r="K139" s="75"/>
      <c r="L139" s="75"/>
      <c r="M139" s="75"/>
      <c r="N139" s="12" t="s">
        <v>35</v>
      </c>
      <c r="O139" s="23">
        <v>0.22</v>
      </c>
      <c r="P139" s="22" t="s">
        <v>260</v>
      </c>
      <c r="Q139" s="20">
        <v>0.02</v>
      </c>
      <c r="R139" s="65">
        <f t="shared" si="3"/>
        <v>11</v>
      </c>
      <c r="S139" s="43">
        <v>2</v>
      </c>
      <c r="T139" s="43">
        <f t="shared" si="4"/>
        <v>22</v>
      </c>
    </row>
    <row r="140" spans="2:20" ht="18" customHeight="1" x14ac:dyDescent="0.2">
      <c r="B140" s="26"/>
      <c r="D140" s="26"/>
      <c r="E140" s="82"/>
      <c r="F140" s="82"/>
      <c r="G140" s="75"/>
      <c r="H140" s="75"/>
      <c r="I140" s="75"/>
      <c r="J140" s="75"/>
      <c r="K140" s="75"/>
      <c r="L140" s="75"/>
      <c r="M140" s="75"/>
      <c r="N140" s="12" t="s">
        <v>35</v>
      </c>
      <c r="O140" s="23">
        <v>0.11</v>
      </c>
      <c r="P140" s="22" t="s">
        <v>261</v>
      </c>
      <c r="Q140" s="20">
        <v>0.01</v>
      </c>
      <c r="R140" s="65">
        <f t="shared" si="3"/>
        <v>11</v>
      </c>
      <c r="T140" s="43">
        <f t="shared" si="4"/>
        <v>0</v>
      </c>
    </row>
    <row r="141" spans="2:20" ht="18" customHeight="1" x14ac:dyDescent="0.2">
      <c r="B141" s="26"/>
      <c r="D141" s="26"/>
      <c r="E141" s="82" t="s">
        <v>253</v>
      </c>
      <c r="F141" s="85" t="s">
        <v>66</v>
      </c>
      <c r="G141" s="85"/>
      <c r="H141" s="85"/>
      <c r="I141" s="85"/>
      <c r="J141" s="85"/>
      <c r="K141" s="85"/>
      <c r="L141" s="85"/>
      <c r="M141" s="85"/>
      <c r="N141" s="12"/>
      <c r="O141" s="23"/>
      <c r="R141" s="65"/>
    </row>
    <row r="142" spans="2:20" ht="33" customHeight="1" x14ac:dyDescent="0.2">
      <c r="B142" s="26"/>
      <c r="D142" s="26"/>
      <c r="E142" s="82"/>
      <c r="F142" s="6" t="s">
        <v>23</v>
      </c>
      <c r="G142" s="85" t="s">
        <v>67</v>
      </c>
      <c r="H142" s="85"/>
      <c r="I142" s="85"/>
      <c r="J142" s="85"/>
      <c r="K142" s="85"/>
      <c r="L142" s="85"/>
      <c r="M142" s="85"/>
      <c r="N142" s="12" t="s">
        <v>35</v>
      </c>
      <c r="O142" s="23">
        <v>0.03</v>
      </c>
      <c r="P142" s="22" t="s">
        <v>261</v>
      </c>
      <c r="Q142" s="20">
        <v>0.01</v>
      </c>
      <c r="R142" s="65">
        <f>O142/Q142</f>
        <v>3</v>
      </c>
      <c r="T142" s="43">
        <f t="shared" si="4"/>
        <v>0</v>
      </c>
    </row>
    <row r="143" spans="2:20" ht="35.25" customHeight="1" x14ac:dyDescent="0.2">
      <c r="B143" s="26"/>
      <c r="D143" s="26"/>
      <c r="E143" s="82"/>
      <c r="F143" s="6" t="s">
        <v>26</v>
      </c>
      <c r="G143" s="75" t="s">
        <v>68</v>
      </c>
      <c r="H143" s="75"/>
      <c r="I143" s="75"/>
      <c r="J143" s="75"/>
      <c r="K143" s="75"/>
      <c r="L143" s="75"/>
      <c r="M143" s="75"/>
      <c r="N143" s="12" t="s">
        <v>35</v>
      </c>
      <c r="O143" s="23">
        <v>0.03</v>
      </c>
      <c r="P143" s="22" t="s">
        <v>261</v>
      </c>
      <c r="Q143" s="20">
        <v>0.01</v>
      </c>
      <c r="R143" s="65">
        <f>O143/Q143</f>
        <v>3</v>
      </c>
      <c r="T143" s="43">
        <f t="shared" si="4"/>
        <v>0</v>
      </c>
    </row>
    <row r="144" spans="2:20" ht="18" customHeight="1" x14ac:dyDescent="0.2">
      <c r="B144" s="26"/>
      <c r="C144" s="5" t="s">
        <v>170</v>
      </c>
      <c r="D144" s="75" t="s">
        <v>251</v>
      </c>
      <c r="E144" s="45" t="s">
        <v>120</v>
      </c>
      <c r="F144" s="75" t="s">
        <v>272</v>
      </c>
      <c r="G144" s="75"/>
      <c r="H144" s="75"/>
      <c r="I144" s="75"/>
      <c r="J144" s="75"/>
      <c r="K144" s="75"/>
      <c r="L144" s="75"/>
      <c r="M144" s="75"/>
      <c r="N144" s="24"/>
      <c r="O144" s="23"/>
      <c r="P144" s="29"/>
      <c r="Q144" s="30"/>
      <c r="R144" s="65"/>
    </row>
    <row r="145" spans="2:20" ht="18" customHeight="1" x14ac:dyDescent="0.2">
      <c r="B145" s="26"/>
      <c r="D145" s="75"/>
      <c r="E145" s="45"/>
      <c r="F145" s="80" t="s">
        <v>23</v>
      </c>
      <c r="G145" s="75" t="s">
        <v>273</v>
      </c>
      <c r="H145" s="75"/>
      <c r="I145" s="75"/>
      <c r="J145" s="75"/>
      <c r="K145" s="75"/>
      <c r="L145" s="75"/>
      <c r="M145" s="75"/>
      <c r="N145" s="24" t="s">
        <v>69</v>
      </c>
      <c r="O145" s="23">
        <v>0.2</v>
      </c>
      <c r="P145" s="29" t="s">
        <v>260</v>
      </c>
      <c r="Q145" s="30">
        <v>0.02</v>
      </c>
      <c r="R145" s="65">
        <f t="shared" ref="R145:R150" si="5">O145/Q145</f>
        <v>10</v>
      </c>
      <c r="S145" s="43">
        <v>1</v>
      </c>
      <c r="T145" s="43">
        <f t="shared" si="4"/>
        <v>10</v>
      </c>
    </row>
    <row r="146" spans="2:20" ht="45" customHeight="1" x14ac:dyDescent="0.2">
      <c r="B146" s="26"/>
      <c r="D146" s="75"/>
      <c r="E146" s="45"/>
      <c r="F146" s="80"/>
      <c r="G146" s="75"/>
      <c r="H146" s="75"/>
      <c r="I146" s="75"/>
      <c r="J146" s="75"/>
      <c r="K146" s="75"/>
      <c r="L146" s="75"/>
      <c r="M146" s="75"/>
      <c r="N146" s="24" t="s">
        <v>69</v>
      </c>
      <c r="O146" s="23">
        <v>0.1</v>
      </c>
      <c r="P146" s="29" t="s">
        <v>261</v>
      </c>
      <c r="Q146" s="30">
        <v>0.01</v>
      </c>
      <c r="R146" s="65">
        <f t="shared" si="5"/>
        <v>10</v>
      </c>
      <c r="T146" s="43">
        <f t="shared" si="4"/>
        <v>0</v>
      </c>
    </row>
    <row r="147" spans="2:20" ht="18" customHeight="1" x14ac:dyDescent="0.2">
      <c r="B147" s="26"/>
      <c r="D147" s="48"/>
      <c r="E147" s="45"/>
      <c r="F147" s="38" t="s">
        <v>26</v>
      </c>
      <c r="G147" s="75" t="s">
        <v>70</v>
      </c>
      <c r="H147" s="75"/>
      <c r="I147" s="75"/>
      <c r="J147" s="75"/>
      <c r="K147" s="75"/>
      <c r="L147" s="75"/>
      <c r="M147" s="75"/>
      <c r="N147" s="24" t="s">
        <v>69</v>
      </c>
      <c r="O147" s="23">
        <v>0.1</v>
      </c>
      <c r="P147" s="29" t="s">
        <v>260</v>
      </c>
      <c r="Q147" s="30">
        <v>0.02</v>
      </c>
      <c r="R147" s="65">
        <f t="shared" si="5"/>
        <v>5</v>
      </c>
      <c r="T147" s="43">
        <f t="shared" si="4"/>
        <v>0</v>
      </c>
    </row>
    <row r="148" spans="2:20" ht="18" customHeight="1" x14ac:dyDescent="0.2">
      <c r="B148" s="59"/>
      <c r="D148" s="59"/>
      <c r="E148" s="62"/>
      <c r="F148" s="62" t="s">
        <v>157</v>
      </c>
      <c r="G148" s="75" t="s">
        <v>231</v>
      </c>
      <c r="H148" s="75"/>
      <c r="I148" s="75"/>
      <c r="J148" s="75"/>
      <c r="K148" s="75"/>
      <c r="L148" s="75"/>
      <c r="M148" s="59"/>
      <c r="N148" s="60" t="s">
        <v>63</v>
      </c>
      <c r="O148" s="23">
        <v>0.21</v>
      </c>
      <c r="P148" s="56" t="s">
        <v>259</v>
      </c>
      <c r="Q148" s="63">
        <v>0.03</v>
      </c>
      <c r="R148" s="65">
        <f t="shared" si="5"/>
        <v>7</v>
      </c>
      <c r="S148" s="63"/>
      <c r="T148" s="63">
        <f t="shared" si="4"/>
        <v>0</v>
      </c>
    </row>
    <row r="149" spans="2:20" ht="18" customHeight="1" x14ac:dyDescent="0.2">
      <c r="B149" s="59"/>
      <c r="D149" s="59"/>
      <c r="E149" s="62"/>
      <c r="F149" s="62"/>
      <c r="G149" s="75"/>
      <c r="H149" s="75"/>
      <c r="I149" s="75"/>
      <c r="J149" s="75"/>
      <c r="K149" s="75"/>
      <c r="L149" s="75"/>
      <c r="M149" s="59"/>
      <c r="N149" s="60" t="s">
        <v>63</v>
      </c>
      <c r="O149" s="23">
        <v>0.14000000000000001</v>
      </c>
      <c r="P149" s="56" t="s">
        <v>260</v>
      </c>
      <c r="Q149" s="63">
        <v>0.02</v>
      </c>
      <c r="R149" s="65">
        <f t="shared" si="5"/>
        <v>7.0000000000000009</v>
      </c>
      <c r="S149" s="63"/>
      <c r="T149" s="63">
        <f t="shared" si="4"/>
        <v>0</v>
      </c>
    </row>
    <row r="150" spans="2:20" ht="15.95" customHeight="1" x14ac:dyDescent="0.2">
      <c r="B150" s="48"/>
      <c r="D150" s="48"/>
      <c r="E150" s="45"/>
      <c r="F150" s="45"/>
      <c r="G150" s="48"/>
      <c r="H150" s="48"/>
      <c r="I150" s="48"/>
      <c r="J150" s="48"/>
      <c r="K150" s="48"/>
      <c r="L150" s="48"/>
      <c r="M150" s="48"/>
      <c r="N150" s="38" t="s">
        <v>63</v>
      </c>
      <c r="O150" s="23">
        <v>7.0000000000000007E-2</v>
      </c>
      <c r="P150" s="44" t="s">
        <v>261</v>
      </c>
      <c r="Q150" s="43">
        <v>0.01</v>
      </c>
      <c r="R150" s="65">
        <f t="shared" si="5"/>
        <v>7.0000000000000009</v>
      </c>
      <c r="T150" s="43">
        <f t="shared" si="4"/>
        <v>0</v>
      </c>
    </row>
    <row r="151" spans="2:20" ht="18" customHeight="1" x14ac:dyDescent="0.2">
      <c r="B151" s="26"/>
      <c r="D151" s="26"/>
      <c r="E151" s="26" t="s">
        <v>124</v>
      </c>
      <c r="F151" s="75" t="s">
        <v>201</v>
      </c>
      <c r="G151" s="75"/>
      <c r="H151" s="75"/>
      <c r="I151" s="75"/>
      <c r="J151" s="75"/>
      <c r="K151" s="75"/>
      <c r="L151" s="75"/>
      <c r="M151" s="75"/>
      <c r="N151" s="12"/>
      <c r="O151" s="23"/>
      <c r="R151" s="65"/>
    </row>
    <row r="152" spans="2:20" ht="18.95" customHeight="1" x14ac:dyDescent="0.2">
      <c r="B152" s="26"/>
      <c r="D152" s="26"/>
      <c r="E152" s="26"/>
      <c r="F152" s="82" t="s">
        <v>23</v>
      </c>
      <c r="G152" s="75" t="s">
        <v>234</v>
      </c>
      <c r="H152" s="75"/>
      <c r="I152" s="75"/>
      <c r="J152" s="75"/>
      <c r="K152" s="75"/>
      <c r="L152" s="75"/>
      <c r="M152" s="75"/>
      <c r="N152" s="12" t="s">
        <v>63</v>
      </c>
      <c r="O152" s="23">
        <v>0.27</v>
      </c>
      <c r="P152" s="22" t="s">
        <v>259</v>
      </c>
      <c r="Q152" s="20">
        <v>0.03</v>
      </c>
      <c r="R152" s="65">
        <f t="shared" ref="R152:R166" si="6">O152/Q152</f>
        <v>9.0000000000000018</v>
      </c>
      <c r="T152" s="43">
        <f t="shared" si="4"/>
        <v>0</v>
      </c>
    </row>
    <row r="153" spans="2:20" ht="18.95" customHeight="1" x14ac:dyDescent="0.2">
      <c r="B153" s="26"/>
      <c r="D153" s="26"/>
      <c r="E153" s="26"/>
      <c r="F153" s="82"/>
      <c r="G153" s="75"/>
      <c r="H153" s="75"/>
      <c r="I153" s="75"/>
      <c r="J153" s="75"/>
      <c r="K153" s="75"/>
      <c r="L153" s="75"/>
      <c r="M153" s="75"/>
      <c r="N153" s="12" t="s">
        <v>63</v>
      </c>
      <c r="O153" s="23">
        <v>0.18</v>
      </c>
      <c r="P153" s="22" t="s">
        <v>260</v>
      </c>
      <c r="Q153" s="20">
        <v>0.02</v>
      </c>
      <c r="R153" s="65">
        <f t="shared" si="6"/>
        <v>9</v>
      </c>
      <c r="S153" s="43">
        <v>2</v>
      </c>
      <c r="T153" s="43">
        <f t="shared" si="4"/>
        <v>18</v>
      </c>
    </row>
    <row r="154" spans="2:20" ht="18.95" customHeight="1" x14ac:dyDescent="0.2">
      <c r="B154" s="26"/>
      <c r="D154" s="26"/>
      <c r="E154" s="26"/>
      <c r="F154" s="82"/>
      <c r="G154" s="75"/>
      <c r="H154" s="75"/>
      <c r="I154" s="75"/>
      <c r="J154" s="75"/>
      <c r="K154" s="75"/>
      <c r="L154" s="75"/>
      <c r="M154" s="75"/>
      <c r="N154" s="12" t="s">
        <v>63</v>
      </c>
      <c r="O154" s="23">
        <v>0.09</v>
      </c>
      <c r="P154" s="22" t="s">
        <v>261</v>
      </c>
      <c r="Q154" s="20">
        <v>0.01</v>
      </c>
      <c r="R154" s="65">
        <f t="shared" si="6"/>
        <v>9</v>
      </c>
      <c r="T154" s="43">
        <f t="shared" si="4"/>
        <v>0</v>
      </c>
    </row>
    <row r="155" spans="2:20" ht="18.95" customHeight="1" x14ac:dyDescent="0.2">
      <c r="B155" s="26"/>
      <c r="D155" s="26"/>
      <c r="E155" s="26"/>
      <c r="F155" s="82" t="s">
        <v>26</v>
      </c>
      <c r="G155" s="75" t="s">
        <v>274</v>
      </c>
      <c r="H155" s="75"/>
      <c r="I155" s="75"/>
      <c r="J155" s="75"/>
      <c r="K155" s="75"/>
      <c r="L155" s="75"/>
      <c r="M155" s="75"/>
      <c r="N155" s="12" t="s">
        <v>126</v>
      </c>
      <c r="O155" s="23">
        <v>0.09</v>
      </c>
      <c r="P155" s="22" t="s">
        <v>259</v>
      </c>
      <c r="Q155" s="20">
        <v>0.03</v>
      </c>
      <c r="R155" s="65">
        <f t="shared" si="6"/>
        <v>3</v>
      </c>
      <c r="T155" s="43">
        <f t="shared" si="4"/>
        <v>0</v>
      </c>
    </row>
    <row r="156" spans="2:20" ht="18.95" customHeight="1" x14ac:dyDescent="0.2">
      <c r="B156" s="26"/>
      <c r="D156" s="26"/>
      <c r="E156" s="26"/>
      <c r="F156" s="82"/>
      <c r="G156" s="75"/>
      <c r="H156" s="75"/>
      <c r="I156" s="75"/>
      <c r="J156" s="75"/>
      <c r="K156" s="75"/>
      <c r="L156" s="75"/>
      <c r="M156" s="75"/>
      <c r="N156" s="12" t="s">
        <v>126</v>
      </c>
      <c r="O156" s="23">
        <v>0.06</v>
      </c>
      <c r="P156" s="22" t="s">
        <v>260</v>
      </c>
      <c r="Q156" s="20">
        <v>0.02</v>
      </c>
      <c r="R156" s="65">
        <f t="shared" si="6"/>
        <v>3</v>
      </c>
      <c r="S156" s="43">
        <v>2</v>
      </c>
      <c r="T156" s="43">
        <f t="shared" si="4"/>
        <v>6</v>
      </c>
    </row>
    <row r="157" spans="2:20" ht="18" customHeight="1" x14ac:dyDescent="0.2">
      <c r="B157" s="26"/>
      <c r="D157" s="26"/>
      <c r="E157" s="26"/>
      <c r="F157" s="82"/>
      <c r="G157" s="75"/>
      <c r="H157" s="75"/>
      <c r="I157" s="75"/>
      <c r="J157" s="75"/>
      <c r="K157" s="75"/>
      <c r="L157" s="75"/>
      <c r="M157" s="75"/>
      <c r="N157" s="12" t="s">
        <v>126</v>
      </c>
      <c r="O157" s="23">
        <v>0.03</v>
      </c>
      <c r="P157" s="22" t="s">
        <v>261</v>
      </c>
      <c r="Q157" s="20">
        <v>0.01</v>
      </c>
      <c r="R157" s="65">
        <f t="shared" si="6"/>
        <v>3</v>
      </c>
      <c r="T157" s="43">
        <f t="shared" si="4"/>
        <v>0</v>
      </c>
    </row>
    <row r="158" spans="2:20" ht="18" customHeight="1" x14ac:dyDescent="0.2">
      <c r="B158" s="26"/>
      <c r="D158" s="26"/>
      <c r="E158" s="26"/>
      <c r="F158" s="82" t="s">
        <v>157</v>
      </c>
      <c r="G158" s="75" t="s">
        <v>275</v>
      </c>
      <c r="H158" s="75"/>
      <c r="I158" s="75"/>
      <c r="J158" s="75"/>
      <c r="K158" s="75"/>
      <c r="L158" s="75"/>
      <c r="M158" s="75"/>
      <c r="N158" s="12" t="s">
        <v>63</v>
      </c>
      <c r="O158" s="23">
        <v>0.09</v>
      </c>
      <c r="P158" s="22" t="s">
        <v>259</v>
      </c>
      <c r="Q158" s="20">
        <v>0.03</v>
      </c>
      <c r="R158" s="65">
        <f t="shared" si="6"/>
        <v>3</v>
      </c>
      <c r="T158" s="43">
        <f t="shared" si="4"/>
        <v>0</v>
      </c>
    </row>
    <row r="159" spans="2:20" ht="18" customHeight="1" x14ac:dyDescent="0.2">
      <c r="B159" s="26"/>
      <c r="D159" s="26"/>
      <c r="E159" s="26"/>
      <c r="F159" s="82"/>
      <c r="G159" s="75"/>
      <c r="H159" s="75"/>
      <c r="I159" s="75"/>
      <c r="J159" s="75"/>
      <c r="K159" s="75"/>
      <c r="L159" s="75"/>
      <c r="M159" s="75"/>
      <c r="N159" s="12" t="s">
        <v>63</v>
      </c>
      <c r="O159" s="23">
        <v>0.06</v>
      </c>
      <c r="P159" s="22" t="s">
        <v>260</v>
      </c>
      <c r="Q159" s="20">
        <v>0.02</v>
      </c>
      <c r="R159" s="65">
        <f t="shared" si="6"/>
        <v>3</v>
      </c>
      <c r="S159" s="43">
        <v>2</v>
      </c>
      <c r="T159" s="43">
        <f t="shared" si="4"/>
        <v>6</v>
      </c>
    </row>
    <row r="160" spans="2:20" ht="18" customHeight="1" x14ac:dyDescent="0.2">
      <c r="B160" s="26"/>
      <c r="D160" s="26"/>
      <c r="E160" s="26"/>
      <c r="F160" s="82"/>
      <c r="G160" s="75"/>
      <c r="H160" s="75"/>
      <c r="I160" s="75"/>
      <c r="J160" s="75"/>
      <c r="K160" s="75"/>
      <c r="L160" s="75"/>
      <c r="M160" s="75"/>
      <c r="N160" s="12" t="s">
        <v>63</v>
      </c>
      <c r="O160" s="23">
        <v>0.03</v>
      </c>
      <c r="P160" s="22" t="s">
        <v>261</v>
      </c>
      <c r="Q160" s="20">
        <v>0.01</v>
      </c>
      <c r="R160" s="65">
        <f t="shared" si="6"/>
        <v>3</v>
      </c>
      <c r="T160" s="43">
        <f t="shared" si="4"/>
        <v>0</v>
      </c>
    </row>
    <row r="161" spans="2:20" ht="18" customHeight="1" x14ac:dyDescent="0.2">
      <c r="B161" s="26"/>
      <c r="D161" s="26"/>
      <c r="E161" s="26"/>
      <c r="F161" s="82" t="s">
        <v>29</v>
      </c>
      <c r="G161" s="75" t="s">
        <v>276</v>
      </c>
      <c r="H161" s="75"/>
      <c r="I161" s="75"/>
      <c r="J161" s="75"/>
      <c r="K161" s="75"/>
      <c r="L161" s="75"/>
      <c r="M161" s="75"/>
      <c r="N161" s="12" t="s">
        <v>63</v>
      </c>
      <c r="O161" s="23">
        <v>0.12</v>
      </c>
      <c r="P161" s="22" t="s">
        <v>259</v>
      </c>
      <c r="Q161" s="20">
        <v>0.03</v>
      </c>
      <c r="R161" s="65">
        <f t="shared" si="6"/>
        <v>4</v>
      </c>
      <c r="T161" s="43">
        <f t="shared" si="4"/>
        <v>0</v>
      </c>
    </row>
    <row r="162" spans="2:20" ht="18" customHeight="1" x14ac:dyDescent="0.2">
      <c r="B162" s="26"/>
      <c r="D162" s="26"/>
      <c r="E162" s="26"/>
      <c r="F162" s="82"/>
      <c r="G162" s="75"/>
      <c r="H162" s="75"/>
      <c r="I162" s="75"/>
      <c r="J162" s="75"/>
      <c r="K162" s="75"/>
      <c r="L162" s="75"/>
      <c r="M162" s="75"/>
      <c r="N162" s="12" t="s">
        <v>63</v>
      </c>
      <c r="O162" s="23">
        <v>0.08</v>
      </c>
      <c r="P162" s="22" t="s">
        <v>260</v>
      </c>
      <c r="Q162" s="20">
        <v>0.02</v>
      </c>
      <c r="R162" s="65">
        <f t="shared" si="6"/>
        <v>4</v>
      </c>
      <c r="S162" s="43">
        <v>2</v>
      </c>
      <c r="T162" s="43">
        <f t="shared" si="4"/>
        <v>8</v>
      </c>
    </row>
    <row r="163" spans="2:20" ht="18" customHeight="1" x14ac:dyDescent="0.2">
      <c r="B163" s="26"/>
      <c r="D163" s="26"/>
      <c r="E163" s="26"/>
      <c r="F163" s="82"/>
      <c r="G163" s="75"/>
      <c r="H163" s="75"/>
      <c r="I163" s="75"/>
      <c r="J163" s="75"/>
      <c r="K163" s="75"/>
      <c r="L163" s="75"/>
      <c r="M163" s="75"/>
      <c r="N163" s="12" t="s">
        <v>63</v>
      </c>
      <c r="O163" s="23">
        <v>0.04</v>
      </c>
      <c r="P163" s="22" t="s">
        <v>261</v>
      </c>
      <c r="Q163" s="20">
        <v>0.01</v>
      </c>
      <c r="R163" s="65">
        <f t="shared" si="6"/>
        <v>4</v>
      </c>
      <c r="T163" s="43">
        <f t="shared" si="4"/>
        <v>0</v>
      </c>
    </row>
    <row r="164" spans="2:20" ht="18" customHeight="1" x14ac:dyDescent="0.2">
      <c r="B164" s="26"/>
      <c r="D164" s="26"/>
      <c r="E164" s="26"/>
      <c r="F164" s="82" t="s">
        <v>186</v>
      </c>
      <c r="G164" s="75" t="s">
        <v>277</v>
      </c>
      <c r="H164" s="75"/>
      <c r="I164" s="75"/>
      <c r="J164" s="75"/>
      <c r="K164" s="75"/>
      <c r="L164" s="75"/>
      <c r="M164" s="75"/>
      <c r="N164" s="12" t="s">
        <v>63</v>
      </c>
      <c r="O164" s="23">
        <v>0.15</v>
      </c>
      <c r="P164" s="22" t="s">
        <v>259</v>
      </c>
      <c r="Q164" s="20">
        <v>0.03</v>
      </c>
      <c r="R164" s="65">
        <f t="shared" si="6"/>
        <v>5</v>
      </c>
      <c r="T164" s="43">
        <f t="shared" si="4"/>
        <v>0</v>
      </c>
    </row>
    <row r="165" spans="2:20" ht="18" customHeight="1" x14ac:dyDescent="0.2">
      <c r="B165" s="26"/>
      <c r="D165" s="26"/>
      <c r="E165" s="26"/>
      <c r="F165" s="82"/>
      <c r="G165" s="75"/>
      <c r="H165" s="75"/>
      <c r="I165" s="75"/>
      <c r="J165" s="75"/>
      <c r="K165" s="75"/>
      <c r="L165" s="75"/>
      <c r="M165" s="75"/>
      <c r="N165" s="12" t="s">
        <v>63</v>
      </c>
      <c r="O165" s="23">
        <v>0.1</v>
      </c>
      <c r="P165" s="22" t="s">
        <v>260</v>
      </c>
      <c r="Q165" s="20">
        <v>0.02</v>
      </c>
      <c r="R165" s="65">
        <f t="shared" si="6"/>
        <v>5</v>
      </c>
      <c r="S165" s="43">
        <v>2</v>
      </c>
      <c r="T165" s="43">
        <f t="shared" si="4"/>
        <v>10</v>
      </c>
    </row>
    <row r="166" spans="2:20" ht="18" customHeight="1" x14ac:dyDescent="0.2">
      <c r="B166" s="26"/>
      <c r="D166" s="26"/>
      <c r="E166" s="26"/>
      <c r="F166" s="82"/>
      <c r="G166" s="75"/>
      <c r="H166" s="75"/>
      <c r="I166" s="75"/>
      <c r="J166" s="75"/>
      <c r="K166" s="75"/>
      <c r="L166" s="75"/>
      <c r="M166" s="75"/>
      <c r="N166" s="12" t="s">
        <v>63</v>
      </c>
      <c r="O166" s="23">
        <v>0.05</v>
      </c>
      <c r="P166" s="22" t="s">
        <v>261</v>
      </c>
      <c r="Q166" s="20">
        <v>0.01</v>
      </c>
      <c r="R166" s="65">
        <f t="shared" si="6"/>
        <v>5</v>
      </c>
      <c r="T166" s="43">
        <f t="shared" si="4"/>
        <v>0</v>
      </c>
    </row>
    <row r="167" spans="2:20" ht="18" customHeight="1" x14ac:dyDescent="0.2">
      <c r="B167" s="26"/>
      <c r="D167" s="26"/>
      <c r="E167" s="26"/>
      <c r="F167" s="82" t="s">
        <v>188</v>
      </c>
      <c r="G167" s="75" t="s">
        <v>72</v>
      </c>
      <c r="H167" s="75"/>
      <c r="I167" s="75"/>
      <c r="J167" s="75"/>
      <c r="K167" s="75"/>
      <c r="L167" s="75"/>
      <c r="M167" s="75"/>
      <c r="N167" s="24"/>
      <c r="O167" s="23"/>
      <c r="P167" s="29"/>
      <c r="Q167" s="30"/>
      <c r="R167" s="65"/>
    </row>
    <row r="168" spans="2:20" ht="18" customHeight="1" x14ac:dyDescent="0.2">
      <c r="B168" s="26"/>
      <c r="D168" s="26"/>
      <c r="E168" s="26"/>
      <c r="F168" s="82"/>
      <c r="G168" s="82" t="s">
        <v>52</v>
      </c>
      <c r="H168" s="75" t="s">
        <v>278</v>
      </c>
      <c r="I168" s="75"/>
      <c r="J168" s="75"/>
      <c r="K168" s="75"/>
      <c r="L168" s="75"/>
      <c r="M168" s="75"/>
      <c r="N168" s="24" t="s">
        <v>63</v>
      </c>
      <c r="O168" s="23">
        <v>0.15</v>
      </c>
      <c r="P168" s="29" t="s">
        <v>259</v>
      </c>
      <c r="Q168" s="30">
        <v>0.03</v>
      </c>
      <c r="R168" s="65">
        <f t="shared" ref="R168:R184" si="7">O168/Q168</f>
        <v>5</v>
      </c>
      <c r="T168" s="43">
        <f t="shared" si="4"/>
        <v>0</v>
      </c>
    </row>
    <row r="169" spans="2:20" ht="18" customHeight="1" x14ac:dyDescent="0.2">
      <c r="B169" s="26"/>
      <c r="D169" s="26"/>
      <c r="E169" s="26"/>
      <c r="F169" s="82"/>
      <c r="G169" s="82"/>
      <c r="H169" s="75"/>
      <c r="I169" s="75"/>
      <c r="J169" s="75"/>
      <c r="K169" s="75"/>
      <c r="L169" s="75"/>
      <c r="M169" s="75"/>
      <c r="N169" s="24" t="s">
        <v>63</v>
      </c>
      <c r="O169" s="23">
        <v>0.1</v>
      </c>
      <c r="P169" s="29" t="s">
        <v>260</v>
      </c>
      <c r="Q169" s="30">
        <v>0.02</v>
      </c>
      <c r="R169" s="65">
        <f t="shared" si="7"/>
        <v>5</v>
      </c>
      <c r="T169" s="43">
        <f t="shared" si="4"/>
        <v>0</v>
      </c>
    </row>
    <row r="170" spans="2:20" ht="18" customHeight="1" x14ac:dyDescent="0.2">
      <c r="B170" s="26"/>
      <c r="D170" s="26"/>
      <c r="E170" s="26"/>
      <c r="F170" s="82"/>
      <c r="G170" s="82"/>
      <c r="H170" s="75"/>
      <c r="I170" s="75"/>
      <c r="J170" s="75"/>
      <c r="K170" s="75"/>
      <c r="L170" s="75"/>
      <c r="M170" s="75"/>
      <c r="N170" s="24" t="s">
        <v>63</v>
      </c>
      <c r="O170" s="23">
        <v>0.05</v>
      </c>
      <c r="P170" s="29" t="s">
        <v>261</v>
      </c>
      <c r="Q170" s="30">
        <v>0.01</v>
      </c>
      <c r="R170" s="65">
        <f t="shared" si="7"/>
        <v>5</v>
      </c>
      <c r="T170" s="43">
        <f t="shared" si="4"/>
        <v>0</v>
      </c>
    </row>
    <row r="171" spans="2:20" ht="18" customHeight="1" x14ac:dyDescent="0.2">
      <c r="B171" s="26"/>
      <c r="D171" s="26"/>
      <c r="E171" s="26"/>
      <c r="F171" s="82"/>
      <c r="G171" s="82" t="s">
        <v>53</v>
      </c>
      <c r="H171" s="75" t="s">
        <v>279</v>
      </c>
      <c r="I171" s="75"/>
      <c r="J171" s="75"/>
      <c r="K171" s="75"/>
      <c r="L171" s="75"/>
      <c r="M171" s="75"/>
      <c r="N171" s="24" t="s">
        <v>63</v>
      </c>
      <c r="O171" s="23">
        <v>0.14000000000000001</v>
      </c>
      <c r="P171" s="29" t="s">
        <v>259</v>
      </c>
      <c r="Q171" s="30">
        <v>0.03</v>
      </c>
      <c r="R171" s="65">
        <f t="shared" si="7"/>
        <v>4.666666666666667</v>
      </c>
      <c r="T171" s="43">
        <f t="shared" si="4"/>
        <v>0</v>
      </c>
    </row>
    <row r="172" spans="2:20" ht="18" customHeight="1" x14ac:dyDescent="0.2">
      <c r="B172" s="26"/>
      <c r="D172" s="26"/>
      <c r="E172" s="26"/>
      <c r="F172" s="82"/>
      <c r="G172" s="82"/>
      <c r="H172" s="75"/>
      <c r="I172" s="75"/>
      <c r="J172" s="75"/>
      <c r="K172" s="75"/>
      <c r="L172" s="75"/>
      <c r="M172" s="75"/>
      <c r="N172" s="24" t="s">
        <v>63</v>
      </c>
      <c r="O172" s="23">
        <v>0.09</v>
      </c>
      <c r="P172" s="29" t="s">
        <v>260</v>
      </c>
      <c r="Q172" s="30">
        <v>0.02</v>
      </c>
      <c r="R172" s="65">
        <f t="shared" si="7"/>
        <v>4.5</v>
      </c>
      <c r="S172" s="43">
        <v>2</v>
      </c>
      <c r="T172" s="43">
        <f t="shared" si="4"/>
        <v>9</v>
      </c>
    </row>
    <row r="173" spans="2:20" ht="18" customHeight="1" x14ac:dyDescent="0.2">
      <c r="B173" s="26"/>
      <c r="D173" s="26"/>
      <c r="E173" s="26"/>
      <c r="F173" s="82"/>
      <c r="G173" s="82"/>
      <c r="H173" s="75"/>
      <c r="I173" s="75"/>
      <c r="J173" s="75"/>
      <c r="K173" s="75"/>
      <c r="L173" s="75"/>
      <c r="M173" s="75"/>
      <c r="N173" s="24" t="s">
        <v>63</v>
      </c>
      <c r="O173" s="23">
        <v>0.04</v>
      </c>
      <c r="P173" s="29" t="s">
        <v>261</v>
      </c>
      <c r="Q173" s="30">
        <v>0.01</v>
      </c>
      <c r="R173" s="65">
        <f t="shared" si="7"/>
        <v>4</v>
      </c>
      <c r="T173" s="43">
        <f t="shared" si="4"/>
        <v>0</v>
      </c>
    </row>
    <row r="174" spans="2:20" ht="18" customHeight="1" x14ac:dyDescent="0.2">
      <c r="B174" s="59"/>
      <c r="D174" s="59"/>
      <c r="E174" s="59"/>
      <c r="F174" s="82" t="s">
        <v>189</v>
      </c>
      <c r="G174" s="75" t="s">
        <v>238</v>
      </c>
      <c r="H174" s="75"/>
      <c r="I174" s="75"/>
      <c r="J174" s="75"/>
      <c r="K174" s="75"/>
      <c r="L174" s="75"/>
      <c r="M174" s="75"/>
      <c r="N174" s="60" t="s">
        <v>63</v>
      </c>
      <c r="O174" s="23">
        <v>0.3</v>
      </c>
      <c r="P174" s="56" t="s">
        <v>259</v>
      </c>
      <c r="Q174" s="63">
        <v>0.03</v>
      </c>
      <c r="R174" s="65">
        <f t="shared" si="7"/>
        <v>10</v>
      </c>
      <c r="S174" s="63"/>
      <c r="T174" s="63">
        <f t="shared" si="4"/>
        <v>0</v>
      </c>
    </row>
    <row r="175" spans="2:20" ht="18" customHeight="1" x14ac:dyDescent="0.2">
      <c r="B175" s="59"/>
      <c r="D175" s="59"/>
      <c r="E175" s="59"/>
      <c r="F175" s="82"/>
      <c r="G175" s="75"/>
      <c r="H175" s="75"/>
      <c r="I175" s="75"/>
      <c r="J175" s="75"/>
      <c r="K175" s="75"/>
      <c r="L175" s="75"/>
      <c r="M175" s="75"/>
      <c r="N175" s="60" t="s">
        <v>63</v>
      </c>
      <c r="O175" s="23">
        <v>0.2</v>
      </c>
      <c r="P175" s="56" t="s">
        <v>260</v>
      </c>
      <c r="Q175" s="63">
        <v>0.02</v>
      </c>
      <c r="R175" s="65">
        <f t="shared" si="7"/>
        <v>10</v>
      </c>
      <c r="S175" s="63">
        <v>2</v>
      </c>
      <c r="T175" s="63">
        <f t="shared" si="4"/>
        <v>20</v>
      </c>
    </row>
    <row r="176" spans="2:20" ht="18" customHeight="1" x14ac:dyDescent="0.2">
      <c r="B176" s="59"/>
      <c r="D176" s="59"/>
      <c r="E176" s="59"/>
      <c r="F176" s="82"/>
      <c r="G176" s="75"/>
      <c r="H176" s="75"/>
      <c r="I176" s="75"/>
      <c r="J176" s="75"/>
      <c r="K176" s="75"/>
      <c r="L176" s="75"/>
      <c r="M176" s="75"/>
      <c r="N176" s="60" t="s">
        <v>63</v>
      </c>
      <c r="O176" s="23">
        <v>0.1</v>
      </c>
      <c r="P176" s="56" t="s">
        <v>261</v>
      </c>
      <c r="Q176" s="63">
        <v>0.01</v>
      </c>
      <c r="R176" s="65">
        <f t="shared" si="7"/>
        <v>10</v>
      </c>
      <c r="S176" s="63"/>
      <c r="T176" s="63">
        <f t="shared" si="4"/>
        <v>0</v>
      </c>
    </row>
    <row r="177" spans="2:20" ht="18" customHeight="1" x14ac:dyDescent="0.2">
      <c r="B177" s="26"/>
      <c r="D177" s="26"/>
      <c r="E177" s="26"/>
      <c r="F177" s="82" t="s">
        <v>190</v>
      </c>
      <c r="G177" s="75" t="s">
        <v>239</v>
      </c>
      <c r="H177" s="75"/>
      <c r="I177" s="75"/>
      <c r="J177" s="75"/>
      <c r="K177" s="75"/>
      <c r="L177" s="75"/>
      <c r="M177" s="75"/>
      <c r="N177" s="12" t="s">
        <v>63</v>
      </c>
      <c r="O177" s="23">
        <v>0.06</v>
      </c>
      <c r="P177" s="22" t="s">
        <v>259</v>
      </c>
      <c r="Q177" s="20">
        <v>0.03</v>
      </c>
      <c r="R177" s="65">
        <f t="shared" si="7"/>
        <v>2</v>
      </c>
      <c r="T177" s="43">
        <f t="shared" si="4"/>
        <v>0</v>
      </c>
    </row>
    <row r="178" spans="2:20" ht="18" customHeight="1" x14ac:dyDescent="0.2">
      <c r="B178" s="26"/>
      <c r="D178" s="26"/>
      <c r="E178" s="26"/>
      <c r="F178" s="82"/>
      <c r="G178" s="75"/>
      <c r="H178" s="75"/>
      <c r="I178" s="75"/>
      <c r="J178" s="75"/>
      <c r="K178" s="75"/>
      <c r="L178" s="75"/>
      <c r="M178" s="75"/>
      <c r="N178" s="12" t="s">
        <v>63</v>
      </c>
      <c r="O178" s="23">
        <v>0.04</v>
      </c>
      <c r="P178" s="22" t="s">
        <v>260</v>
      </c>
      <c r="Q178" s="20">
        <v>0.02</v>
      </c>
      <c r="R178" s="65">
        <f t="shared" si="7"/>
        <v>2</v>
      </c>
      <c r="S178" s="43">
        <v>2</v>
      </c>
      <c r="T178" s="43">
        <f t="shared" si="4"/>
        <v>4</v>
      </c>
    </row>
    <row r="179" spans="2:20" ht="18" customHeight="1" x14ac:dyDescent="0.2">
      <c r="B179" s="26"/>
      <c r="D179" s="26"/>
      <c r="E179" s="26"/>
      <c r="F179" s="82"/>
      <c r="G179" s="75"/>
      <c r="H179" s="75"/>
      <c r="I179" s="75"/>
      <c r="J179" s="75"/>
      <c r="K179" s="75"/>
      <c r="L179" s="75"/>
      <c r="M179" s="75"/>
      <c r="N179" s="12" t="s">
        <v>63</v>
      </c>
      <c r="O179" s="23">
        <v>0.02</v>
      </c>
      <c r="P179" s="22" t="s">
        <v>261</v>
      </c>
      <c r="Q179" s="20">
        <v>0.01</v>
      </c>
      <c r="R179" s="65">
        <f t="shared" si="7"/>
        <v>2</v>
      </c>
      <c r="T179" s="43">
        <f t="shared" si="4"/>
        <v>0</v>
      </c>
    </row>
    <row r="180" spans="2:20" ht="18" customHeight="1" x14ac:dyDescent="0.2">
      <c r="B180" s="26"/>
      <c r="D180" s="26"/>
      <c r="E180" s="26"/>
      <c r="F180" s="82" t="s">
        <v>191</v>
      </c>
      <c r="G180" s="75" t="s">
        <v>280</v>
      </c>
      <c r="H180" s="75"/>
      <c r="I180" s="75"/>
      <c r="J180" s="75"/>
      <c r="K180" s="75"/>
      <c r="L180" s="75"/>
      <c r="M180" s="75"/>
      <c r="N180" s="12" t="s">
        <v>63</v>
      </c>
      <c r="O180" s="23">
        <v>0.27</v>
      </c>
      <c r="P180" s="22" t="s">
        <v>259</v>
      </c>
      <c r="Q180" s="20">
        <v>0.03</v>
      </c>
      <c r="R180" s="65">
        <f t="shared" si="7"/>
        <v>9.0000000000000018</v>
      </c>
      <c r="T180" s="43">
        <f t="shared" si="4"/>
        <v>0</v>
      </c>
    </row>
    <row r="181" spans="2:20" ht="18" customHeight="1" x14ac:dyDescent="0.2">
      <c r="B181" s="26"/>
      <c r="D181" s="26"/>
      <c r="E181" s="26"/>
      <c r="F181" s="82"/>
      <c r="G181" s="75"/>
      <c r="H181" s="75"/>
      <c r="I181" s="75"/>
      <c r="J181" s="75"/>
      <c r="K181" s="75"/>
      <c r="L181" s="75"/>
      <c r="M181" s="75"/>
      <c r="N181" s="12" t="s">
        <v>63</v>
      </c>
      <c r="O181" s="23">
        <v>0.18</v>
      </c>
      <c r="P181" s="22" t="s">
        <v>260</v>
      </c>
      <c r="Q181" s="20">
        <v>0.02</v>
      </c>
      <c r="R181" s="65">
        <f t="shared" si="7"/>
        <v>9</v>
      </c>
      <c r="S181" s="43">
        <v>2</v>
      </c>
      <c r="T181" s="43">
        <f t="shared" si="4"/>
        <v>18</v>
      </c>
    </row>
    <row r="182" spans="2:20" ht="18" customHeight="1" x14ac:dyDescent="0.2">
      <c r="B182" s="26"/>
      <c r="D182" s="26"/>
      <c r="E182" s="26"/>
      <c r="F182" s="82"/>
      <c r="G182" s="75"/>
      <c r="H182" s="75"/>
      <c r="I182" s="75"/>
      <c r="J182" s="75"/>
      <c r="K182" s="75"/>
      <c r="L182" s="75"/>
      <c r="M182" s="75"/>
      <c r="N182" s="12" t="s">
        <v>63</v>
      </c>
      <c r="O182" s="23">
        <v>0.09</v>
      </c>
      <c r="P182" s="22" t="s">
        <v>261</v>
      </c>
      <c r="Q182" s="20">
        <v>0.01</v>
      </c>
      <c r="R182" s="65">
        <f t="shared" si="7"/>
        <v>9</v>
      </c>
      <c r="T182" s="43">
        <f t="shared" si="4"/>
        <v>0</v>
      </c>
    </row>
    <row r="183" spans="2:20" ht="35.25" customHeight="1" x14ac:dyDescent="0.2">
      <c r="B183" s="26"/>
      <c r="D183" s="26"/>
      <c r="E183" s="26"/>
      <c r="F183" s="12" t="s">
        <v>192</v>
      </c>
      <c r="G183" s="75" t="s">
        <v>73</v>
      </c>
      <c r="H183" s="75"/>
      <c r="I183" s="75"/>
      <c r="J183" s="75"/>
      <c r="K183" s="75"/>
      <c r="L183" s="75"/>
      <c r="M183" s="75"/>
      <c r="N183" s="12" t="s">
        <v>74</v>
      </c>
      <c r="O183" s="23">
        <v>0.08</v>
      </c>
      <c r="P183" s="22" t="s">
        <v>260</v>
      </c>
      <c r="Q183" s="20">
        <v>0.02</v>
      </c>
      <c r="R183" s="65">
        <f t="shared" si="7"/>
        <v>4</v>
      </c>
      <c r="S183" s="43">
        <v>2</v>
      </c>
      <c r="T183" s="43">
        <f t="shared" si="4"/>
        <v>8</v>
      </c>
    </row>
    <row r="184" spans="2:20" ht="36.75" customHeight="1" x14ac:dyDescent="0.2">
      <c r="B184" s="26"/>
      <c r="D184" s="26"/>
      <c r="E184" s="26"/>
      <c r="F184" s="12" t="s">
        <v>236</v>
      </c>
      <c r="G184" s="75" t="s">
        <v>75</v>
      </c>
      <c r="H184" s="75"/>
      <c r="I184" s="75"/>
      <c r="J184" s="75"/>
      <c r="K184" s="75"/>
      <c r="L184" s="75"/>
      <c r="M184" s="75"/>
      <c r="N184" s="12" t="s">
        <v>281</v>
      </c>
      <c r="O184" s="23">
        <v>0.04</v>
      </c>
      <c r="P184" s="22" t="s">
        <v>261</v>
      </c>
      <c r="Q184" s="20">
        <v>0.01</v>
      </c>
      <c r="R184" s="65">
        <f t="shared" si="7"/>
        <v>4</v>
      </c>
      <c r="S184" s="43">
        <v>2</v>
      </c>
      <c r="T184" s="43">
        <f t="shared" si="4"/>
        <v>8</v>
      </c>
    </row>
    <row r="185" spans="2:20" ht="19.5" customHeight="1" x14ac:dyDescent="0.2">
      <c r="B185" s="26"/>
      <c r="D185" s="26"/>
      <c r="E185" s="26"/>
      <c r="F185" s="82" t="s">
        <v>237</v>
      </c>
      <c r="G185" s="75" t="s">
        <v>76</v>
      </c>
      <c r="H185" s="75"/>
      <c r="I185" s="75"/>
      <c r="J185" s="75"/>
      <c r="K185" s="75"/>
      <c r="L185" s="75"/>
      <c r="M185" s="75"/>
      <c r="N185" s="12"/>
      <c r="O185" s="23"/>
      <c r="R185" s="65"/>
    </row>
    <row r="186" spans="2:20" ht="17.45" customHeight="1" x14ac:dyDescent="0.2">
      <c r="B186" s="26"/>
      <c r="D186" s="26"/>
      <c r="E186" s="26"/>
      <c r="F186" s="82"/>
      <c r="G186" s="82" t="s">
        <v>52</v>
      </c>
      <c r="H186" s="75" t="s">
        <v>241</v>
      </c>
      <c r="I186" s="75"/>
      <c r="J186" s="75"/>
      <c r="K186" s="75"/>
      <c r="L186" s="75"/>
      <c r="M186" s="75"/>
      <c r="N186" s="12" t="s">
        <v>69</v>
      </c>
      <c r="O186" s="23">
        <v>0.15</v>
      </c>
      <c r="P186" s="22" t="s">
        <v>259</v>
      </c>
      <c r="Q186" s="20">
        <v>0.03</v>
      </c>
      <c r="R186" s="65">
        <f t="shared" ref="R186:R191" si="8">O186/Q186</f>
        <v>5</v>
      </c>
      <c r="T186" s="43">
        <f t="shared" si="4"/>
        <v>0</v>
      </c>
    </row>
    <row r="187" spans="2:20" ht="17.45" customHeight="1" x14ac:dyDescent="0.2">
      <c r="B187" s="26"/>
      <c r="D187" s="26"/>
      <c r="E187" s="26"/>
      <c r="F187" s="82"/>
      <c r="G187" s="82"/>
      <c r="H187" s="75"/>
      <c r="I187" s="75"/>
      <c r="J187" s="75"/>
      <c r="K187" s="75"/>
      <c r="L187" s="75"/>
      <c r="M187" s="75"/>
      <c r="N187" s="12" t="s">
        <v>69</v>
      </c>
      <c r="O187" s="23">
        <v>0.1</v>
      </c>
      <c r="P187" s="22" t="s">
        <v>260</v>
      </c>
      <c r="Q187" s="20">
        <v>0.02</v>
      </c>
      <c r="R187" s="65">
        <f t="shared" si="8"/>
        <v>5</v>
      </c>
      <c r="S187" s="43">
        <v>2</v>
      </c>
      <c r="T187" s="43">
        <f t="shared" si="4"/>
        <v>10</v>
      </c>
    </row>
    <row r="188" spans="2:20" ht="17.45" customHeight="1" x14ac:dyDescent="0.2">
      <c r="B188" s="26"/>
      <c r="D188" s="26"/>
      <c r="E188" s="26"/>
      <c r="F188" s="82"/>
      <c r="G188" s="82"/>
      <c r="H188" s="75"/>
      <c r="I188" s="75"/>
      <c r="J188" s="75"/>
      <c r="K188" s="75"/>
      <c r="L188" s="75"/>
      <c r="M188" s="75"/>
      <c r="N188" s="12" t="s">
        <v>69</v>
      </c>
      <c r="O188" s="23">
        <v>0.05</v>
      </c>
      <c r="P188" s="22" t="s">
        <v>261</v>
      </c>
      <c r="Q188" s="20">
        <v>0.01</v>
      </c>
      <c r="R188" s="65">
        <f t="shared" si="8"/>
        <v>5</v>
      </c>
      <c r="T188" s="43">
        <f t="shared" si="4"/>
        <v>0</v>
      </c>
    </row>
    <row r="189" spans="2:20" ht="17.45" customHeight="1" x14ac:dyDescent="0.2">
      <c r="B189" s="26"/>
      <c r="D189" s="26"/>
      <c r="E189" s="26"/>
      <c r="F189" s="82"/>
      <c r="G189" s="82" t="s">
        <v>53</v>
      </c>
      <c r="H189" s="75" t="s">
        <v>282</v>
      </c>
      <c r="I189" s="75"/>
      <c r="J189" s="75"/>
      <c r="K189" s="75"/>
      <c r="L189" s="75"/>
      <c r="M189" s="75"/>
      <c r="N189" s="12" t="s">
        <v>69</v>
      </c>
      <c r="O189" s="23">
        <v>0.12</v>
      </c>
      <c r="P189" s="22" t="s">
        <v>259</v>
      </c>
      <c r="Q189" s="20">
        <v>0.03</v>
      </c>
      <c r="R189" s="65">
        <f t="shared" si="8"/>
        <v>4</v>
      </c>
      <c r="T189" s="43">
        <f t="shared" si="4"/>
        <v>0</v>
      </c>
    </row>
    <row r="190" spans="2:20" ht="17.45" customHeight="1" x14ac:dyDescent="0.2">
      <c r="B190" s="26"/>
      <c r="D190" s="26"/>
      <c r="E190" s="26"/>
      <c r="F190" s="82"/>
      <c r="G190" s="82"/>
      <c r="H190" s="75"/>
      <c r="I190" s="75"/>
      <c r="J190" s="75"/>
      <c r="K190" s="75"/>
      <c r="L190" s="75"/>
      <c r="M190" s="75"/>
      <c r="N190" s="12" t="s">
        <v>69</v>
      </c>
      <c r="O190" s="23">
        <v>0.08</v>
      </c>
      <c r="P190" s="22" t="s">
        <v>260</v>
      </c>
      <c r="Q190" s="20">
        <v>0.02</v>
      </c>
      <c r="R190" s="65">
        <f t="shared" si="8"/>
        <v>4</v>
      </c>
      <c r="S190" s="43">
        <v>2</v>
      </c>
      <c r="T190" s="43">
        <f t="shared" si="4"/>
        <v>8</v>
      </c>
    </row>
    <row r="191" spans="2:20" ht="17.45" customHeight="1" x14ac:dyDescent="0.2">
      <c r="B191" s="26"/>
      <c r="D191" s="26"/>
      <c r="E191" s="26"/>
      <c r="F191" s="82"/>
      <c r="G191" s="82"/>
      <c r="H191" s="75"/>
      <c r="I191" s="75"/>
      <c r="J191" s="75"/>
      <c r="K191" s="75"/>
      <c r="L191" s="75"/>
      <c r="M191" s="75"/>
      <c r="N191" s="12" t="s">
        <v>69</v>
      </c>
      <c r="O191" s="23">
        <v>0.04</v>
      </c>
      <c r="P191" s="22" t="s">
        <v>261</v>
      </c>
      <c r="Q191" s="20">
        <v>0.01</v>
      </c>
      <c r="R191" s="65">
        <f t="shared" si="8"/>
        <v>4</v>
      </c>
      <c r="T191" s="43">
        <f t="shared" si="4"/>
        <v>0</v>
      </c>
    </row>
    <row r="192" spans="2:20" ht="17.45" customHeight="1" x14ac:dyDescent="0.2">
      <c r="B192" s="26"/>
      <c r="D192" s="26"/>
      <c r="E192" s="26"/>
      <c r="F192" s="82" t="s">
        <v>283</v>
      </c>
      <c r="G192" s="75" t="s">
        <v>77</v>
      </c>
      <c r="H192" s="75"/>
      <c r="I192" s="75"/>
      <c r="J192" s="75"/>
      <c r="K192" s="75"/>
      <c r="L192" s="75"/>
      <c r="M192" s="75"/>
      <c r="N192" s="24"/>
      <c r="O192" s="23"/>
      <c r="P192" s="29"/>
      <c r="Q192" s="30"/>
      <c r="R192" s="65"/>
    </row>
    <row r="193" spans="2:20" ht="17.45" customHeight="1" x14ac:dyDescent="0.2">
      <c r="B193" s="26"/>
      <c r="D193" s="26"/>
      <c r="E193" s="26"/>
      <c r="F193" s="82"/>
      <c r="G193" s="82" t="s">
        <v>52</v>
      </c>
      <c r="H193" s="75" t="s">
        <v>241</v>
      </c>
      <c r="I193" s="75"/>
      <c r="J193" s="75"/>
      <c r="K193" s="75"/>
      <c r="L193" s="75"/>
      <c r="M193" s="75"/>
      <c r="N193" s="24" t="s">
        <v>69</v>
      </c>
      <c r="O193" s="23">
        <v>0.15</v>
      </c>
      <c r="P193" s="29" t="s">
        <v>259</v>
      </c>
      <c r="Q193" s="30">
        <v>0.03</v>
      </c>
      <c r="R193" s="65">
        <f t="shared" ref="R193:R198" si="9">O193/Q193</f>
        <v>5</v>
      </c>
      <c r="T193" s="43">
        <f t="shared" si="4"/>
        <v>0</v>
      </c>
    </row>
    <row r="194" spans="2:20" ht="17.45" customHeight="1" x14ac:dyDescent="0.2">
      <c r="B194" s="26"/>
      <c r="D194" s="26"/>
      <c r="E194" s="26"/>
      <c r="F194" s="82"/>
      <c r="G194" s="82"/>
      <c r="H194" s="75"/>
      <c r="I194" s="75"/>
      <c r="J194" s="75"/>
      <c r="K194" s="75"/>
      <c r="L194" s="75"/>
      <c r="M194" s="75"/>
      <c r="N194" s="24" t="s">
        <v>69</v>
      </c>
      <c r="O194" s="23">
        <v>0.1</v>
      </c>
      <c r="P194" s="29" t="s">
        <v>260</v>
      </c>
      <c r="Q194" s="30">
        <v>0.02</v>
      </c>
      <c r="R194" s="65">
        <f t="shared" si="9"/>
        <v>5</v>
      </c>
      <c r="T194" s="43">
        <f t="shared" si="4"/>
        <v>0</v>
      </c>
    </row>
    <row r="195" spans="2:20" ht="17.45" customHeight="1" x14ac:dyDescent="0.2">
      <c r="B195" s="26"/>
      <c r="D195" s="26"/>
      <c r="E195" s="26"/>
      <c r="F195" s="82"/>
      <c r="G195" s="82"/>
      <c r="H195" s="75"/>
      <c r="I195" s="75"/>
      <c r="J195" s="75"/>
      <c r="K195" s="75"/>
      <c r="L195" s="75"/>
      <c r="M195" s="75"/>
      <c r="N195" s="24" t="s">
        <v>69</v>
      </c>
      <c r="O195" s="23">
        <v>0.05</v>
      </c>
      <c r="P195" s="29" t="s">
        <v>261</v>
      </c>
      <c r="Q195" s="30">
        <v>0.01</v>
      </c>
      <c r="R195" s="65">
        <f t="shared" si="9"/>
        <v>5</v>
      </c>
      <c r="S195" s="43">
        <v>2</v>
      </c>
      <c r="T195" s="43">
        <f t="shared" si="4"/>
        <v>10</v>
      </c>
    </row>
    <row r="196" spans="2:20" ht="17.45" customHeight="1" x14ac:dyDescent="0.2">
      <c r="B196" s="26"/>
      <c r="D196" s="26"/>
      <c r="E196" s="26"/>
      <c r="F196" s="82"/>
      <c r="G196" s="82" t="s">
        <v>53</v>
      </c>
      <c r="H196" s="75" t="s">
        <v>282</v>
      </c>
      <c r="I196" s="75"/>
      <c r="J196" s="75"/>
      <c r="K196" s="75"/>
      <c r="L196" s="75"/>
      <c r="M196" s="75"/>
      <c r="N196" s="24" t="s">
        <v>69</v>
      </c>
      <c r="O196" s="23">
        <v>0.15</v>
      </c>
      <c r="P196" s="29" t="s">
        <v>259</v>
      </c>
      <c r="Q196" s="30">
        <v>0.03</v>
      </c>
      <c r="R196" s="65">
        <f t="shared" si="9"/>
        <v>5</v>
      </c>
      <c r="T196" s="43">
        <f t="shared" si="4"/>
        <v>0</v>
      </c>
    </row>
    <row r="197" spans="2:20" ht="17.45" customHeight="1" x14ac:dyDescent="0.2">
      <c r="B197" s="26"/>
      <c r="D197" s="26"/>
      <c r="E197" s="26"/>
      <c r="F197" s="82"/>
      <c r="G197" s="82"/>
      <c r="H197" s="75"/>
      <c r="I197" s="75"/>
      <c r="J197" s="75"/>
      <c r="K197" s="75"/>
      <c r="L197" s="75"/>
      <c r="M197" s="75"/>
      <c r="N197" s="24" t="s">
        <v>69</v>
      </c>
      <c r="O197" s="23">
        <v>0.1</v>
      </c>
      <c r="P197" s="29" t="s">
        <v>260</v>
      </c>
      <c r="Q197" s="30">
        <v>0.02</v>
      </c>
      <c r="R197" s="65">
        <f t="shared" si="9"/>
        <v>5</v>
      </c>
      <c r="T197" s="43">
        <f t="shared" si="4"/>
        <v>0</v>
      </c>
    </row>
    <row r="198" spans="2:20" ht="17.25" customHeight="1" x14ac:dyDescent="0.2">
      <c r="B198" s="26"/>
      <c r="D198" s="26"/>
      <c r="E198" s="26"/>
      <c r="F198" s="82"/>
      <c r="G198" s="82"/>
      <c r="H198" s="75"/>
      <c r="I198" s="75"/>
      <c r="J198" s="75"/>
      <c r="K198" s="75"/>
      <c r="L198" s="75"/>
      <c r="M198" s="75"/>
      <c r="N198" s="24" t="s">
        <v>69</v>
      </c>
      <c r="O198" s="23">
        <v>0.05</v>
      </c>
      <c r="P198" s="29" t="s">
        <v>261</v>
      </c>
      <c r="Q198" s="30">
        <v>0.01</v>
      </c>
      <c r="R198" s="65">
        <f t="shared" si="9"/>
        <v>5</v>
      </c>
      <c r="S198" s="43">
        <v>2</v>
      </c>
      <c r="T198" s="43">
        <f t="shared" si="4"/>
        <v>10</v>
      </c>
    </row>
    <row r="199" spans="2:20" ht="17.45" customHeight="1" x14ac:dyDescent="0.2">
      <c r="B199" s="48"/>
      <c r="C199" s="5" t="s">
        <v>172</v>
      </c>
      <c r="D199" s="75" t="s">
        <v>177</v>
      </c>
      <c r="E199" s="48" t="s">
        <v>120</v>
      </c>
      <c r="F199" s="85" t="s">
        <v>78</v>
      </c>
      <c r="G199" s="85"/>
      <c r="H199" s="85"/>
      <c r="I199" s="85"/>
      <c r="J199" s="85"/>
      <c r="K199" s="85"/>
      <c r="L199" s="85"/>
      <c r="M199" s="85"/>
      <c r="N199" s="38"/>
      <c r="O199" s="23"/>
      <c r="P199" s="44"/>
      <c r="Q199" s="43"/>
      <c r="R199" s="65"/>
    </row>
    <row r="200" spans="2:20" ht="17.45" customHeight="1" x14ac:dyDescent="0.2">
      <c r="B200" s="48"/>
      <c r="D200" s="75"/>
      <c r="E200" s="48"/>
      <c r="F200" s="48" t="s">
        <v>23</v>
      </c>
      <c r="G200" s="85" t="s">
        <v>81</v>
      </c>
      <c r="H200" s="85"/>
      <c r="I200" s="85"/>
      <c r="J200" s="85"/>
      <c r="K200" s="85"/>
      <c r="L200" s="85"/>
      <c r="M200" s="85"/>
      <c r="N200" s="38" t="s">
        <v>82</v>
      </c>
      <c r="O200" s="23">
        <v>7.0000000000000007E-2</v>
      </c>
      <c r="P200" s="44" t="s">
        <v>261</v>
      </c>
      <c r="Q200" s="43">
        <v>0.01</v>
      </c>
      <c r="R200" s="65">
        <f t="shared" ref="R200:R205" si="10">O200/Q200</f>
        <v>7.0000000000000009</v>
      </c>
      <c r="S200" s="43">
        <v>3</v>
      </c>
      <c r="T200" s="43">
        <f t="shared" ref="T200:T222" si="11">S200*R200</f>
        <v>21.000000000000004</v>
      </c>
    </row>
    <row r="201" spans="2:20" ht="34.5" customHeight="1" x14ac:dyDescent="0.2">
      <c r="B201" s="59"/>
      <c r="D201" s="59"/>
      <c r="E201" s="59"/>
      <c r="F201" s="59" t="s">
        <v>26</v>
      </c>
      <c r="G201" s="85" t="s">
        <v>83</v>
      </c>
      <c r="H201" s="85"/>
      <c r="I201" s="85"/>
      <c r="J201" s="85"/>
      <c r="K201" s="85"/>
      <c r="L201" s="85"/>
      <c r="M201" s="85"/>
      <c r="N201" s="60" t="s">
        <v>35</v>
      </c>
      <c r="O201" s="23">
        <v>7.0000000000000007E-2</v>
      </c>
      <c r="P201" s="56" t="s">
        <v>261</v>
      </c>
      <c r="Q201" s="63">
        <v>0.01</v>
      </c>
      <c r="R201" s="65">
        <f t="shared" si="10"/>
        <v>7.0000000000000009</v>
      </c>
      <c r="S201" s="63">
        <v>2</v>
      </c>
      <c r="T201" s="63">
        <f t="shared" si="11"/>
        <v>14.000000000000002</v>
      </c>
    </row>
    <row r="202" spans="2:20" ht="51" customHeight="1" x14ac:dyDescent="0.2">
      <c r="B202" s="26"/>
      <c r="D202" s="26"/>
      <c r="E202" s="26"/>
      <c r="F202" s="6" t="s">
        <v>157</v>
      </c>
      <c r="G202" s="85" t="s">
        <v>84</v>
      </c>
      <c r="H202" s="85"/>
      <c r="I202" s="85"/>
      <c r="J202" s="85"/>
      <c r="K202" s="85"/>
      <c r="L202" s="85"/>
      <c r="M202" s="85"/>
      <c r="N202" s="12" t="s">
        <v>35</v>
      </c>
      <c r="O202" s="23">
        <v>0.05</v>
      </c>
      <c r="P202" s="22" t="s">
        <v>261</v>
      </c>
      <c r="Q202" s="20">
        <v>0.01</v>
      </c>
      <c r="R202" s="65">
        <f t="shared" si="10"/>
        <v>5</v>
      </c>
      <c r="S202" s="43">
        <v>2</v>
      </c>
      <c r="T202" s="43">
        <f t="shared" si="11"/>
        <v>10</v>
      </c>
    </row>
    <row r="203" spans="2:20" ht="17.45" customHeight="1" x14ac:dyDescent="0.2">
      <c r="B203" s="26"/>
      <c r="D203" s="26"/>
      <c r="E203" s="26"/>
      <c r="F203" s="82" t="s">
        <v>29</v>
      </c>
      <c r="G203" s="75" t="s">
        <v>284</v>
      </c>
      <c r="H203" s="75"/>
      <c r="I203" s="75"/>
      <c r="J203" s="75"/>
      <c r="K203" s="75"/>
      <c r="L203" s="75"/>
      <c r="M203" s="75"/>
      <c r="N203" s="12" t="s">
        <v>35</v>
      </c>
      <c r="O203" s="23">
        <v>0.02</v>
      </c>
      <c r="P203" s="22" t="s">
        <v>259</v>
      </c>
      <c r="Q203" s="20">
        <v>0.03</v>
      </c>
      <c r="R203" s="65">
        <f t="shared" si="10"/>
        <v>0.66666666666666674</v>
      </c>
      <c r="T203" s="43">
        <f t="shared" si="11"/>
        <v>0</v>
      </c>
    </row>
    <row r="204" spans="2:20" ht="17.45" customHeight="1" x14ac:dyDescent="0.2">
      <c r="B204" s="26"/>
      <c r="D204" s="26"/>
      <c r="E204" s="26"/>
      <c r="F204" s="82"/>
      <c r="G204" s="75"/>
      <c r="H204" s="75"/>
      <c r="I204" s="75"/>
      <c r="J204" s="75"/>
      <c r="K204" s="75"/>
      <c r="L204" s="75"/>
      <c r="M204" s="75"/>
      <c r="N204" s="12" t="s">
        <v>35</v>
      </c>
      <c r="O204" s="23">
        <v>0.02</v>
      </c>
      <c r="P204" s="22" t="s">
        <v>260</v>
      </c>
      <c r="Q204" s="20">
        <v>0.02</v>
      </c>
      <c r="R204" s="65">
        <f t="shared" si="10"/>
        <v>1</v>
      </c>
      <c r="S204" s="43">
        <v>2</v>
      </c>
      <c r="T204" s="43">
        <f t="shared" si="11"/>
        <v>2</v>
      </c>
    </row>
    <row r="205" spans="2:20" ht="17.45" customHeight="1" x14ac:dyDescent="0.2">
      <c r="B205" s="26"/>
      <c r="D205" s="26"/>
      <c r="E205" s="26"/>
      <c r="F205" s="82"/>
      <c r="G205" s="75"/>
      <c r="H205" s="75"/>
      <c r="I205" s="75"/>
      <c r="J205" s="75"/>
      <c r="K205" s="75"/>
      <c r="L205" s="75"/>
      <c r="M205" s="75"/>
      <c r="N205" s="12" t="s">
        <v>35</v>
      </c>
      <c r="O205" s="23">
        <v>0.02</v>
      </c>
      <c r="P205" s="22" t="s">
        <v>261</v>
      </c>
      <c r="Q205" s="20">
        <v>0.01</v>
      </c>
      <c r="R205" s="65">
        <f t="shared" si="10"/>
        <v>2</v>
      </c>
      <c r="S205" s="43">
        <v>2</v>
      </c>
      <c r="T205" s="43">
        <f t="shared" si="11"/>
        <v>4</v>
      </c>
    </row>
    <row r="206" spans="2:20" ht="17.45" customHeight="1" x14ac:dyDescent="0.2">
      <c r="B206" s="26"/>
      <c r="D206" s="26"/>
      <c r="E206" s="82" t="s">
        <v>124</v>
      </c>
      <c r="F206" s="85" t="s">
        <v>135</v>
      </c>
      <c r="G206" s="85"/>
      <c r="H206" s="85"/>
      <c r="I206" s="85"/>
      <c r="J206" s="85"/>
      <c r="K206" s="85"/>
      <c r="L206" s="85"/>
      <c r="M206" s="85"/>
      <c r="N206" s="12"/>
      <c r="O206" s="23"/>
      <c r="R206" s="65"/>
    </row>
    <row r="207" spans="2:20" ht="31.5" customHeight="1" x14ac:dyDescent="0.2">
      <c r="B207" s="26"/>
      <c r="D207" s="26"/>
      <c r="E207" s="82"/>
      <c r="F207" s="6" t="s">
        <v>23</v>
      </c>
      <c r="G207" s="75" t="s">
        <v>131</v>
      </c>
      <c r="H207" s="75"/>
      <c r="I207" s="75"/>
      <c r="J207" s="75"/>
      <c r="K207" s="75"/>
      <c r="L207" s="75"/>
      <c r="M207" s="75"/>
      <c r="N207" s="12" t="s">
        <v>35</v>
      </c>
      <c r="O207" s="23">
        <v>0.14000000000000001</v>
      </c>
      <c r="P207" s="22" t="s">
        <v>260</v>
      </c>
      <c r="Q207" s="20">
        <v>0.02</v>
      </c>
      <c r="R207" s="65">
        <f>O207/Q207</f>
        <v>7.0000000000000009</v>
      </c>
      <c r="T207" s="43">
        <f t="shared" si="11"/>
        <v>0</v>
      </c>
    </row>
    <row r="208" spans="2:20" ht="18.75" customHeight="1" x14ac:dyDescent="0.2">
      <c r="B208" s="26"/>
      <c r="D208" s="26"/>
      <c r="E208" s="82"/>
      <c r="F208" s="6" t="s">
        <v>26</v>
      </c>
      <c r="G208" s="75" t="s">
        <v>132</v>
      </c>
      <c r="H208" s="75"/>
      <c r="I208" s="75"/>
      <c r="J208" s="75"/>
      <c r="K208" s="75"/>
      <c r="L208" s="75"/>
      <c r="M208" s="75"/>
      <c r="N208" s="12" t="s">
        <v>35</v>
      </c>
      <c r="O208" s="23">
        <v>0.16</v>
      </c>
      <c r="P208" s="22" t="s">
        <v>260</v>
      </c>
      <c r="Q208" s="20">
        <v>0.02</v>
      </c>
      <c r="R208" s="65">
        <f>O208/Q208</f>
        <v>8</v>
      </c>
      <c r="S208" s="43">
        <v>2</v>
      </c>
      <c r="T208" s="43">
        <f t="shared" si="11"/>
        <v>16</v>
      </c>
    </row>
    <row r="209" spans="1:22" ht="34.5" customHeight="1" x14ac:dyDescent="0.2">
      <c r="B209" s="26"/>
      <c r="C209" s="5" t="s">
        <v>179</v>
      </c>
      <c r="D209" s="75" t="s">
        <v>184</v>
      </c>
      <c r="E209" s="15" t="s">
        <v>120</v>
      </c>
      <c r="F209" s="85" t="s">
        <v>137</v>
      </c>
      <c r="G209" s="85"/>
      <c r="H209" s="85"/>
      <c r="I209" s="85"/>
      <c r="J209" s="85"/>
      <c r="K209" s="85"/>
      <c r="L209" s="85"/>
      <c r="M209" s="85"/>
      <c r="N209" s="12" t="s">
        <v>285</v>
      </c>
      <c r="O209" s="23">
        <v>0.16</v>
      </c>
      <c r="P209" s="22" t="s">
        <v>260</v>
      </c>
      <c r="Q209" s="20">
        <v>0.02</v>
      </c>
      <c r="R209" s="65">
        <f>O209/Q209</f>
        <v>8</v>
      </c>
      <c r="S209" s="43">
        <v>2</v>
      </c>
      <c r="T209" s="43">
        <f t="shared" si="11"/>
        <v>16</v>
      </c>
    </row>
    <row r="210" spans="1:22" ht="48" customHeight="1" x14ac:dyDescent="0.2">
      <c r="B210" s="26"/>
      <c r="D210" s="75"/>
      <c r="E210" s="82" t="s">
        <v>124</v>
      </c>
      <c r="F210" s="85" t="s">
        <v>146</v>
      </c>
      <c r="G210" s="85"/>
      <c r="H210" s="85"/>
      <c r="I210" s="85"/>
      <c r="J210" s="85"/>
      <c r="K210" s="85"/>
      <c r="L210" s="85"/>
      <c r="M210" s="85"/>
      <c r="N210" s="12"/>
      <c r="O210" s="23"/>
      <c r="R210" s="65"/>
    </row>
    <row r="211" spans="1:22" ht="33" customHeight="1" x14ac:dyDescent="0.2">
      <c r="B211" s="26"/>
      <c r="D211" s="75"/>
      <c r="E211" s="82"/>
      <c r="F211" s="6" t="s">
        <v>23</v>
      </c>
      <c r="G211" s="75" t="s">
        <v>147</v>
      </c>
      <c r="H211" s="75"/>
      <c r="I211" s="75"/>
      <c r="J211" s="75"/>
      <c r="K211" s="75"/>
      <c r="L211" s="75"/>
      <c r="M211" s="75"/>
      <c r="N211" s="12" t="s">
        <v>286</v>
      </c>
      <c r="O211" s="23">
        <v>0.12</v>
      </c>
      <c r="P211" s="22" t="s">
        <v>260</v>
      </c>
      <c r="Q211" s="20">
        <v>0.02</v>
      </c>
      <c r="R211" s="65">
        <f>O211/Q211</f>
        <v>6</v>
      </c>
      <c r="S211" s="43">
        <v>2</v>
      </c>
      <c r="T211" s="43">
        <f t="shared" si="11"/>
        <v>12</v>
      </c>
    </row>
    <row r="212" spans="1:22" ht="48.75" customHeight="1" x14ac:dyDescent="0.2">
      <c r="B212" s="26"/>
      <c r="D212" s="75"/>
      <c r="E212" s="82"/>
      <c r="F212" s="6" t="s">
        <v>26</v>
      </c>
      <c r="G212" s="75" t="s">
        <v>101</v>
      </c>
      <c r="H212" s="75"/>
      <c r="I212" s="75"/>
      <c r="J212" s="75"/>
      <c r="K212" s="75"/>
      <c r="L212" s="75"/>
      <c r="M212" s="75"/>
      <c r="N212" s="12" t="s">
        <v>287</v>
      </c>
      <c r="O212" s="23">
        <v>0.06</v>
      </c>
      <c r="P212" s="22" t="s">
        <v>261</v>
      </c>
      <c r="Q212" s="20">
        <v>0.01</v>
      </c>
      <c r="R212" s="65">
        <f>O212/Q212</f>
        <v>6</v>
      </c>
      <c r="S212" s="43">
        <v>2</v>
      </c>
      <c r="T212" s="43">
        <f t="shared" si="11"/>
        <v>12</v>
      </c>
    </row>
    <row r="213" spans="1:22" ht="51" customHeight="1" x14ac:dyDescent="0.2">
      <c r="B213" s="26"/>
      <c r="D213" s="26"/>
      <c r="E213" s="25" t="s">
        <v>253</v>
      </c>
      <c r="F213" s="85" t="s">
        <v>141</v>
      </c>
      <c r="G213" s="85"/>
      <c r="H213" s="85"/>
      <c r="I213" s="85"/>
      <c r="J213" s="85"/>
      <c r="K213" s="85"/>
      <c r="L213" s="85"/>
      <c r="M213" s="85"/>
      <c r="N213" s="24" t="s">
        <v>35</v>
      </c>
      <c r="O213" s="23">
        <v>0.3</v>
      </c>
      <c r="P213" s="29" t="s">
        <v>259</v>
      </c>
      <c r="Q213" s="30">
        <v>0.03</v>
      </c>
      <c r="R213" s="65">
        <f>O213/Q213</f>
        <v>10</v>
      </c>
      <c r="T213" s="43">
        <f t="shared" si="11"/>
        <v>0</v>
      </c>
    </row>
    <row r="214" spans="1:22" ht="18" customHeight="1" x14ac:dyDescent="0.2">
      <c r="B214" s="26"/>
      <c r="D214" s="26"/>
      <c r="E214" s="25" t="s">
        <v>254</v>
      </c>
      <c r="F214" s="75" t="s">
        <v>142</v>
      </c>
      <c r="G214" s="75"/>
      <c r="H214" s="75"/>
      <c r="I214" s="75"/>
      <c r="J214" s="75"/>
      <c r="K214" s="75"/>
      <c r="L214" s="75"/>
      <c r="M214" s="75"/>
      <c r="N214" s="24"/>
      <c r="O214" s="23"/>
      <c r="P214" s="29"/>
      <c r="Q214" s="30"/>
      <c r="R214" s="65"/>
    </row>
    <row r="215" spans="1:22" ht="34.5" customHeight="1" x14ac:dyDescent="0.2">
      <c r="B215" s="48"/>
      <c r="D215" s="48"/>
      <c r="E215" s="45"/>
      <c r="F215" s="48" t="s">
        <v>23</v>
      </c>
      <c r="G215" s="75" t="s">
        <v>145</v>
      </c>
      <c r="H215" s="75"/>
      <c r="I215" s="75"/>
      <c r="J215" s="75"/>
      <c r="K215" s="75"/>
      <c r="L215" s="75"/>
      <c r="M215" s="75"/>
      <c r="N215" s="38" t="s">
        <v>288</v>
      </c>
      <c r="O215" s="23">
        <v>0.12</v>
      </c>
      <c r="P215" s="44" t="s">
        <v>260</v>
      </c>
      <c r="Q215" s="43">
        <v>0.02</v>
      </c>
      <c r="R215" s="65">
        <f>O215/Q215</f>
        <v>6</v>
      </c>
      <c r="T215" s="43">
        <f t="shared" si="11"/>
        <v>0</v>
      </c>
    </row>
    <row r="216" spans="1:22" ht="37.5" customHeight="1" x14ac:dyDescent="0.2">
      <c r="B216" s="59"/>
      <c r="D216" s="59"/>
      <c r="E216" s="62"/>
      <c r="F216" s="59" t="s">
        <v>26</v>
      </c>
      <c r="G216" s="75" t="s">
        <v>143</v>
      </c>
      <c r="H216" s="75"/>
      <c r="I216" s="75"/>
      <c r="J216" s="75"/>
      <c r="K216" s="75"/>
      <c r="L216" s="75"/>
      <c r="M216" s="75"/>
      <c r="N216" s="60" t="s">
        <v>102</v>
      </c>
      <c r="O216" s="23">
        <v>7.0000000000000007E-2</v>
      </c>
      <c r="P216" s="56" t="s">
        <v>261</v>
      </c>
      <c r="Q216" s="63">
        <v>0.01</v>
      </c>
      <c r="R216" s="65">
        <f>O216/Q216</f>
        <v>7.0000000000000009</v>
      </c>
      <c r="S216" s="63"/>
      <c r="T216" s="63">
        <f t="shared" si="11"/>
        <v>0</v>
      </c>
    </row>
    <row r="217" spans="1:22" ht="33" customHeight="1" x14ac:dyDescent="0.2">
      <c r="B217" s="26"/>
      <c r="D217" s="26"/>
      <c r="E217" s="15"/>
      <c r="F217" s="6" t="s">
        <v>157</v>
      </c>
      <c r="G217" s="75" t="s">
        <v>144</v>
      </c>
      <c r="H217" s="75"/>
      <c r="I217" s="75"/>
      <c r="J217" s="75"/>
      <c r="K217" s="75"/>
      <c r="L217" s="75"/>
      <c r="M217" s="75"/>
      <c r="N217" s="12" t="s">
        <v>103</v>
      </c>
      <c r="O217" s="23">
        <v>0.33</v>
      </c>
      <c r="P217" s="22" t="s">
        <v>259</v>
      </c>
      <c r="Q217" s="20">
        <v>0.03</v>
      </c>
      <c r="R217" s="65">
        <f>O217/Q217</f>
        <v>11.000000000000002</v>
      </c>
      <c r="T217" s="43">
        <f t="shared" si="11"/>
        <v>0</v>
      </c>
    </row>
    <row r="218" spans="1:22" ht="49.5" customHeight="1" x14ac:dyDescent="0.2">
      <c r="B218" s="26"/>
      <c r="D218" s="26"/>
      <c r="E218" s="15" t="s">
        <v>255</v>
      </c>
      <c r="F218" s="85" t="s">
        <v>140</v>
      </c>
      <c r="G218" s="85"/>
      <c r="H218" s="85"/>
      <c r="I218" s="85"/>
      <c r="J218" s="85"/>
      <c r="K218" s="85"/>
      <c r="L218" s="85"/>
      <c r="M218" s="85"/>
      <c r="N218" s="12" t="s">
        <v>35</v>
      </c>
      <c r="O218" s="23">
        <v>0.18</v>
      </c>
      <c r="P218" s="22" t="s">
        <v>260</v>
      </c>
      <c r="Q218" s="20">
        <v>0.02</v>
      </c>
      <c r="R218" s="65">
        <f>O218/Q218</f>
        <v>9</v>
      </c>
      <c r="S218" s="43">
        <v>2</v>
      </c>
      <c r="T218" s="43">
        <f t="shared" si="11"/>
        <v>18</v>
      </c>
    </row>
    <row r="219" spans="1:22" ht="15.95" customHeight="1" x14ac:dyDescent="0.2">
      <c r="B219" s="26"/>
      <c r="C219" s="80" t="s">
        <v>183</v>
      </c>
      <c r="D219" s="75" t="s">
        <v>178</v>
      </c>
      <c r="E219" s="75" t="s">
        <v>154</v>
      </c>
      <c r="F219" s="75"/>
      <c r="G219" s="75"/>
      <c r="H219" s="75"/>
      <c r="I219" s="75"/>
      <c r="J219" s="75"/>
      <c r="K219" s="75"/>
      <c r="L219" s="75"/>
      <c r="M219" s="75"/>
      <c r="N219" s="24"/>
      <c r="O219" s="23"/>
      <c r="P219" s="29"/>
      <c r="Q219" s="30"/>
      <c r="R219" s="65"/>
    </row>
    <row r="220" spans="1:22" ht="31.5" customHeight="1" x14ac:dyDescent="0.2">
      <c r="B220" s="26"/>
      <c r="C220" s="80"/>
      <c r="D220" s="75"/>
      <c r="E220" s="26"/>
      <c r="F220" s="75" t="s">
        <v>156</v>
      </c>
      <c r="G220" s="75"/>
      <c r="H220" s="75"/>
      <c r="I220" s="75"/>
      <c r="J220" s="75"/>
      <c r="K220" s="75"/>
      <c r="L220" s="75"/>
      <c r="M220" s="75"/>
      <c r="N220" s="24" t="s">
        <v>80</v>
      </c>
      <c r="O220" s="23">
        <v>0.12</v>
      </c>
      <c r="P220" s="29" t="s">
        <v>260</v>
      </c>
      <c r="Q220" s="30">
        <v>0.02</v>
      </c>
      <c r="R220" s="65">
        <f>O220/Q220</f>
        <v>6</v>
      </c>
      <c r="S220" s="43">
        <v>8</v>
      </c>
      <c r="T220" s="43">
        <f t="shared" si="11"/>
        <v>48</v>
      </c>
      <c r="U220" s="81"/>
      <c r="V220" s="81"/>
    </row>
    <row r="221" spans="1:22" ht="15.95" customHeight="1" x14ac:dyDescent="0.2">
      <c r="A221" s="80" t="s">
        <v>331</v>
      </c>
      <c r="B221" s="75" t="s">
        <v>329</v>
      </c>
      <c r="C221" s="30" t="s">
        <v>165</v>
      </c>
      <c r="D221" s="28" t="s">
        <v>289</v>
      </c>
      <c r="E221" s="85" t="s">
        <v>290</v>
      </c>
      <c r="F221" s="85"/>
      <c r="G221" s="85"/>
      <c r="H221" s="85"/>
      <c r="I221" s="85"/>
      <c r="J221" s="85"/>
      <c r="K221" s="85"/>
      <c r="L221" s="85"/>
      <c r="M221" s="85"/>
      <c r="N221" s="24" t="s">
        <v>35</v>
      </c>
      <c r="O221" s="23">
        <v>0.06</v>
      </c>
      <c r="P221" s="29" t="s">
        <v>261</v>
      </c>
      <c r="Q221" s="30">
        <v>0.01</v>
      </c>
      <c r="R221" s="65">
        <f>O221/Q221</f>
        <v>6</v>
      </c>
      <c r="S221" s="43">
        <v>12</v>
      </c>
      <c r="T221" s="43">
        <f t="shared" si="11"/>
        <v>72</v>
      </c>
      <c r="U221" s="81"/>
      <c r="V221" s="81"/>
    </row>
    <row r="222" spans="1:22" ht="18" customHeight="1" x14ac:dyDescent="0.2">
      <c r="A222" s="80"/>
      <c r="B222" s="75"/>
      <c r="C222" s="63" t="s">
        <v>167</v>
      </c>
      <c r="D222" s="57" t="s">
        <v>291</v>
      </c>
      <c r="E222" s="85" t="s">
        <v>292</v>
      </c>
      <c r="F222" s="85"/>
      <c r="G222" s="85"/>
      <c r="H222" s="85"/>
      <c r="I222" s="85"/>
      <c r="J222" s="85"/>
      <c r="K222" s="85"/>
      <c r="L222" s="85"/>
      <c r="M222" s="85"/>
      <c r="N222" s="60" t="s">
        <v>35</v>
      </c>
      <c r="O222" s="23">
        <v>0.12</v>
      </c>
      <c r="P222" s="56" t="s">
        <v>260</v>
      </c>
      <c r="Q222" s="63">
        <v>0.02</v>
      </c>
      <c r="R222" s="65">
        <f>O222/Q222</f>
        <v>6</v>
      </c>
      <c r="S222" s="63">
        <v>1</v>
      </c>
      <c r="T222" s="63">
        <f t="shared" si="11"/>
        <v>6</v>
      </c>
      <c r="U222" s="81"/>
      <c r="V222" s="81"/>
    </row>
    <row r="223" spans="1:22" ht="18" customHeight="1" x14ac:dyDescent="0.2">
      <c r="A223" s="79" t="s">
        <v>355</v>
      </c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117">
        <f>SUM(T5:T222)</f>
        <v>18108</v>
      </c>
    </row>
    <row r="224" spans="1:22" ht="18.95" customHeight="1" x14ac:dyDescent="0.2">
      <c r="A224" s="79" t="s">
        <v>356</v>
      </c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116">
        <f>T223/1250</f>
        <v>14.4864</v>
      </c>
    </row>
    <row r="225" spans="1:20" ht="18.95" customHeight="1" x14ac:dyDescent="0.2">
      <c r="A225" s="90" t="s">
        <v>360</v>
      </c>
      <c r="B225" s="90"/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118">
        <f>ROUND(T224,0)</f>
        <v>14</v>
      </c>
    </row>
    <row r="226" spans="1:20" ht="11.25" customHeight="1" x14ac:dyDescent="0.2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102"/>
    </row>
    <row r="227" spans="1:20" ht="14.25" customHeight="1" x14ac:dyDescent="0.2">
      <c r="A227" s="61"/>
      <c r="B227" s="103" t="s">
        <v>343</v>
      </c>
      <c r="C227" s="58"/>
      <c r="D227" s="104" t="s">
        <v>344</v>
      </c>
      <c r="E227" s="105" t="s">
        <v>358</v>
      </c>
      <c r="F227" s="105"/>
      <c r="G227" s="105"/>
      <c r="H227" s="105"/>
      <c r="I227" s="106"/>
      <c r="J227" s="119" t="s">
        <v>346</v>
      </c>
      <c r="K227" s="119"/>
      <c r="L227" s="119"/>
      <c r="M227" s="105"/>
      <c r="N227" s="119"/>
      <c r="O227" s="61"/>
      <c r="P227" s="61"/>
      <c r="Q227" s="61"/>
      <c r="R227" s="61"/>
      <c r="S227" s="61"/>
      <c r="T227" s="102"/>
    </row>
    <row r="228" spans="1:20" ht="18.95" customHeight="1" x14ac:dyDescent="0.2">
      <c r="A228" s="61"/>
      <c r="B228" s="57" t="s">
        <v>259</v>
      </c>
      <c r="C228" s="58" t="s">
        <v>347</v>
      </c>
      <c r="D228" s="113"/>
      <c r="E228" s="114">
        <f>D228/1250</f>
        <v>0</v>
      </c>
      <c r="F228" s="114"/>
      <c r="G228" s="114"/>
      <c r="H228" s="114"/>
      <c r="I228" s="57"/>
      <c r="J228" s="79"/>
      <c r="K228" s="79"/>
      <c r="L228" s="79"/>
      <c r="M228" s="84"/>
      <c r="N228" s="79"/>
      <c r="O228" s="61"/>
      <c r="P228" s="61"/>
      <c r="Q228" s="61"/>
      <c r="R228" s="61"/>
      <c r="S228" s="61"/>
      <c r="T228" s="102"/>
    </row>
    <row r="229" spans="1:20" ht="18.95" customHeight="1" x14ac:dyDescent="0.2">
      <c r="A229" s="61"/>
      <c r="B229" s="57" t="s">
        <v>260</v>
      </c>
      <c r="C229" s="58" t="s">
        <v>347</v>
      </c>
      <c r="D229" s="113">
        <f>T7+T26+T41+T47+T65+T71+T84+T87+T96+T100+T101+T103+T106+T109+T110+T111+T124+T128+T139+T145+T153+T156+T159+T162+T165+T172+T175+T178+T181+T183+T187+T190+T204+T208+T209+T211+T218+T220+T222</f>
        <v>2868</v>
      </c>
      <c r="E229" s="115">
        <f>D229/1250</f>
        <v>2.2944</v>
      </c>
      <c r="F229" s="115"/>
      <c r="G229" s="115"/>
      <c r="H229" s="115"/>
      <c r="I229" s="57"/>
      <c r="J229" s="79" t="s">
        <v>359</v>
      </c>
      <c r="K229" s="79"/>
      <c r="L229" s="79"/>
      <c r="M229" s="84"/>
      <c r="N229" s="79"/>
      <c r="O229" s="61"/>
      <c r="P229" s="61"/>
      <c r="Q229" s="61"/>
      <c r="R229" s="61"/>
      <c r="S229" s="61"/>
      <c r="T229" s="102"/>
    </row>
    <row r="230" spans="1:20" ht="18.95" customHeight="1" x14ac:dyDescent="0.2">
      <c r="A230" s="61"/>
      <c r="B230" s="57" t="s">
        <v>261</v>
      </c>
      <c r="C230" s="58" t="s">
        <v>347</v>
      </c>
      <c r="D230" s="113">
        <f>T221+T212+T205+T202+T201+T200+T198+T195+T184+T137+T129+T125+T115+T114+T113+T107+T104+T98+T97+T92+T91+T89+T86+T72+T66+T48+T42+T27+T8</f>
        <v>15240</v>
      </c>
      <c r="E230" s="114">
        <f>D230/1250</f>
        <v>12.192</v>
      </c>
      <c r="F230" s="114"/>
      <c r="G230" s="114"/>
      <c r="H230" s="114"/>
      <c r="I230" s="57"/>
      <c r="J230" s="79" t="s">
        <v>361</v>
      </c>
      <c r="K230" s="79"/>
      <c r="L230" s="79"/>
      <c r="M230" s="84"/>
      <c r="N230" s="79"/>
      <c r="O230" s="61"/>
      <c r="P230" s="61"/>
      <c r="Q230" s="61"/>
      <c r="R230" s="61"/>
      <c r="S230" s="61"/>
      <c r="T230" s="102"/>
    </row>
    <row r="231" spans="1:20" ht="18" customHeight="1" x14ac:dyDescent="0.2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102"/>
    </row>
    <row r="232" spans="1:20" ht="18" customHeight="1" x14ac:dyDescent="0.2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102"/>
    </row>
  </sheetData>
  <mergeCells count="280">
    <mergeCell ref="A225:S225"/>
    <mergeCell ref="E227:H227"/>
    <mergeCell ref="E228:H228"/>
    <mergeCell ref="E229:H229"/>
    <mergeCell ref="E230:H230"/>
    <mergeCell ref="J227:N227"/>
    <mergeCell ref="J228:N228"/>
    <mergeCell ref="J229:N229"/>
    <mergeCell ref="J230:N230"/>
    <mergeCell ref="U221:V221"/>
    <mergeCell ref="U222:V222"/>
    <mergeCell ref="F5:M5"/>
    <mergeCell ref="G6:M6"/>
    <mergeCell ref="F9:M9"/>
    <mergeCell ref="G10:M10"/>
    <mergeCell ref="U109:V109"/>
    <mergeCell ref="U111:V111"/>
    <mergeCell ref="U110:V110"/>
    <mergeCell ref="U113:V113"/>
    <mergeCell ref="U114:V114"/>
    <mergeCell ref="G18:M18"/>
    <mergeCell ref="F21:M21"/>
    <mergeCell ref="G22:M22"/>
    <mergeCell ref="F13:M13"/>
    <mergeCell ref="G14:M14"/>
    <mergeCell ref="F17:M17"/>
    <mergeCell ref="G50:M50"/>
    <mergeCell ref="G51:M51"/>
    <mergeCell ref="F52:M52"/>
    <mergeCell ref="F80:M80"/>
    <mergeCell ref="G81:M81"/>
    <mergeCell ref="F84:M84"/>
    <mergeCell ref="F86:M86"/>
    <mergeCell ref="A1:T1"/>
    <mergeCell ref="U115:V115"/>
    <mergeCell ref="G69:M69"/>
    <mergeCell ref="F70:M70"/>
    <mergeCell ref="G71:M71"/>
    <mergeCell ref="G72:M72"/>
    <mergeCell ref="F73:M73"/>
    <mergeCell ref="F60:M60"/>
    <mergeCell ref="G61:M61"/>
    <mergeCell ref="F58:F59"/>
    <mergeCell ref="G58:M59"/>
    <mergeCell ref="F62:F63"/>
    <mergeCell ref="G62:M63"/>
    <mergeCell ref="F64:M64"/>
    <mergeCell ref="G65:M65"/>
    <mergeCell ref="G66:M66"/>
    <mergeCell ref="F67:M67"/>
    <mergeCell ref="G48:M48"/>
    <mergeCell ref="F49:M49"/>
    <mergeCell ref="Q3:Q4"/>
    <mergeCell ref="R3:R4"/>
    <mergeCell ref="S3:S4"/>
    <mergeCell ref="E64:E66"/>
    <mergeCell ref="A3:A4"/>
    <mergeCell ref="B3:B4"/>
    <mergeCell ref="C3:D4"/>
    <mergeCell ref="E3:M4"/>
    <mergeCell ref="N3:N4"/>
    <mergeCell ref="O3:O4"/>
    <mergeCell ref="D209:D212"/>
    <mergeCell ref="F108:M108"/>
    <mergeCell ref="G110:L110"/>
    <mergeCell ref="D199:D200"/>
    <mergeCell ref="G74:M74"/>
    <mergeCell ref="G75:M75"/>
    <mergeCell ref="F76:M76"/>
    <mergeCell ref="G77:M77"/>
    <mergeCell ref="F78:F79"/>
    <mergeCell ref="G78:M79"/>
    <mergeCell ref="F82:F83"/>
    <mergeCell ref="G82:M83"/>
    <mergeCell ref="E105:E107"/>
    <mergeCell ref="F105:M107"/>
    <mergeCell ref="A223:S223"/>
    <mergeCell ref="A224:S224"/>
    <mergeCell ref="F40:M40"/>
    <mergeCell ref="G41:M41"/>
    <mergeCell ref="G42:M42"/>
    <mergeCell ref="F43:M43"/>
    <mergeCell ref="G44:M44"/>
    <mergeCell ref="G45:M45"/>
    <mergeCell ref="F46:M46"/>
    <mergeCell ref="E40:E42"/>
    <mergeCell ref="E46:E48"/>
    <mergeCell ref="G53:M53"/>
    <mergeCell ref="F56:M56"/>
    <mergeCell ref="G57:M57"/>
    <mergeCell ref="G68:M68"/>
    <mergeCell ref="E52:E55"/>
    <mergeCell ref="F54:F55"/>
    <mergeCell ref="G54:M55"/>
    <mergeCell ref="E56:E59"/>
    <mergeCell ref="G47:M47"/>
    <mergeCell ref="E219:M219"/>
    <mergeCell ref="F220:M220"/>
    <mergeCell ref="D219:D220"/>
    <mergeCell ref="T3:T4"/>
    <mergeCell ref="G217:M217"/>
    <mergeCell ref="F218:M218"/>
    <mergeCell ref="F206:M206"/>
    <mergeCell ref="G207:M207"/>
    <mergeCell ref="G208:M208"/>
    <mergeCell ref="G192:M192"/>
    <mergeCell ref="G183:M183"/>
    <mergeCell ref="G184:M184"/>
    <mergeCell ref="G185:M185"/>
    <mergeCell ref="F199:M199"/>
    <mergeCell ref="G200:M200"/>
    <mergeCell ref="G201:M201"/>
    <mergeCell ref="G202:M202"/>
    <mergeCell ref="G167:M167"/>
    <mergeCell ref="F151:M151"/>
    <mergeCell ref="G143:M143"/>
    <mergeCell ref="F144:M144"/>
    <mergeCell ref="G145:M146"/>
    <mergeCell ref="H128:L128"/>
    <mergeCell ref="F214:M214"/>
    <mergeCell ref="G215:M215"/>
    <mergeCell ref="P3:P4"/>
    <mergeCell ref="U220:V220"/>
    <mergeCell ref="E5:E8"/>
    <mergeCell ref="F7:F8"/>
    <mergeCell ref="G7:M8"/>
    <mergeCell ref="E9:E12"/>
    <mergeCell ref="F11:F12"/>
    <mergeCell ref="G11:M12"/>
    <mergeCell ref="E13:E16"/>
    <mergeCell ref="F15:F16"/>
    <mergeCell ref="G15:M16"/>
    <mergeCell ref="E17:E20"/>
    <mergeCell ref="F19:F20"/>
    <mergeCell ref="G19:M20"/>
    <mergeCell ref="F23:F24"/>
    <mergeCell ref="E21:E24"/>
    <mergeCell ref="G23:M24"/>
    <mergeCell ref="G216:M216"/>
    <mergeCell ref="E210:E212"/>
    <mergeCell ref="F209:M209"/>
    <mergeCell ref="F210:M210"/>
    <mergeCell ref="G30:M30"/>
    <mergeCell ref="F31:M31"/>
    <mergeCell ref="E60:E63"/>
    <mergeCell ref="H129:L129"/>
    <mergeCell ref="F85:M85"/>
    <mergeCell ref="F134:M134"/>
    <mergeCell ref="H125:L125"/>
    <mergeCell ref="A221:A222"/>
    <mergeCell ref="C219:C220"/>
    <mergeCell ref="B221:B222"/>
    <mergeCell ref="E221:M221"/>
    <mergeCell ref="E49:E51"/>
    <mergeCell ref="E95:M97"/>
    <mergeCell ref="F102:L103"/>
    <mergeCell ref="E222:M222"/>
    <mergeCell ref="G211:M211"/>
    <mergeCell ref="G212:M212"/>
    <mergeCell ref="F213:M213"/>
    <mergeCell ref="E25:E27"/>
    <mergeCell ref="E28:E30"/>
    <mergeCell ref="E31:E34"/>
    <mergeCell ref="E35:E38"/>
    <mergeCell ref="F33:F34"/>
    <mergeCell ref="G33:M34"/>
    <mergeCell ref="F37:F38"/>
    <mergeCell ref="G37:M38"/>
    <mergeCell ref="F39:M39"/>
    <mergeCell ref="G32:M32"/>
    <mergeCell ref="F35:M35"/>
    <mergeCell ref="G36:M36"/>
    <mergeCell ref="F25:M25"/>
    <mergeCell ref="G26:M26"/>
    <mergeCell ref="G27:M27"/>
    <mergeCell ref="F28:M28"/>
    <mergeCell ref="G29:M29"/>
    <mergeCell ref="F87:M87"/>
    <mergeCell ref="F88:M88"/>
    <mergeCell ref="F89:M89"/>
    <mergeCell ref="F90:M90"/>
    <mergeCell ref="F91:M91"/>
    <mergeCell ref="F92:M92"/>
    <mergeCell ref="F93:M93"/>
    <mergeCell ref="F94:M94"/>
    <mergeCell ref="E67:E69"/>
    <mergeCell ref="E70:E72"/>
    <mergeCell ref="E73:E75"/>
    <mergeCell ref="E76:E79"/>
    <mergeCell ref="E80:E83"/>
    <mergeCell ref="F118:L118"/>
    <mergeCell ref="H121:L121"/>
    <mergeCell ref="H122:L122"/>
    <mergeCell ref="F112:M112"/>
    <mergeCell ref="F116:M116"/>
    <mergeCell ref="G117:M117"/>
    <mergeCell ref="D95:D97"/>
    <mergeCell ref="F98:M98"/>
    <mergeCell ref="F99:M99"/>
    <mergeCell ref="F100:M100"/>
    <mergeCell ref="F101:M101"/>
    <mergeCell ref="F152:F154"/>
    <mergeCell ref="G152:M154"/>
    <mergeCell ref="F119:F122"/>
    <mergeCell ref="G119:L119"/>
    <mergeCell ref="H120:L120"/>
    <mergeCell ref="G123:L123"/>
    <mergeCell ref="H124:L124"/>
    <mergeCell ref="G126:L126"/>
    <mergeCell ref="H127:L127"/>
    <mergeCell ref="G130:L130"/>
    <mergeCell ref="H131:L131"/>
    <mergeCell ref="F135:F137"/>
    <mergeCell ref="G135:M137"/>
    <mergeCell ref="F138:F140"/>
    <mergeCell ref="G138:M140"/>
    <mergeCell ref="F141:M141"/>
    <mergeCell ref="G142:M142"/>
    <mergeCell ref="H132:L132"/>
    <mergeCell ref="F145:F146"/>
    <mergeCell ref="F203:F205"/>
    <mergeCell ref="G203:M205"/>
    <mergeCell ref="E206:E208"/>
    <mergeCell ref="F177:F179"/>
    <mergeCell ref="G177:M179"/>
    <mergeCell ref="F180:F182"/>
    <mergeCell ref="G180:M182"/>
    <mergeCell ref="F185:F191"/>
    <mergeCell ref="G186:G188"/>
    <mergeCell ref="H186:M188"/>
    <mergeCell ref="G189:G191"/>
    <mergeCell ref="H189:M191"/>
    <mergeCell ref="U98:V98"/>
    <mergeCell ref="U103:V103"/>
    <mergeCell ref="F192:F198"/>
    <mergeCell ref="G193:G195"/>
    <mergeCell ref="G196:G198"/>
    <mergeCell ref="H193:M195"/>
    <mergeCell ref="H196:M198"/>
    <mergeCell ref="F155:F157"/>
    <mergeCell ref="G155:M157"/>
    <mergeCell ref="F158:F160"/>
    <mergeCell ref="G158:M160"/>
    <mergeCell ref="F161:F163"/>
    <mergeCell ref="G161:M163"/>
    <mergeCell ref="F164:F166"/>
    <mergeCell ref="G164:M166"/>
    <mergeCell ref="F167:F173"/>
    <mergeCell ref="G168:G170"/>
    <mergeCell ref="G171:G173"/>
    <mergeCell ref="H168:M170"/>
    <mergeCell ref="H171:M173"/>
    <mergeCell ref="F174:F176"/>
    <mergeCell ref="G174:M176"/>
    <mergeCell ref="G147:M147"/>
    <mergeCell ref="H133:L133"/>
    <mergeCell ref="D118:D122"/>
    <mergeCell ref="D144:D146"/>
    <mergeCell ref="G148:L149"/>
    <mergeCell ref="B5:B13"/>
    <mergeCell ref="D5:D13"/>
    <mergeCell ref="D25:D33"/>
    <mergeCell ref="D40:D44"/>
    <mergeCell ref="D65:D69"/>
    <mergeCell ref="D90:D93"/>
    <mergeCell ref="B98:B103"/>
    <mergeCell ref="D98:D103"/>
    <mergeCell ref="D108:D111"/>
    <mergeCell ref="C95:C97"/>
    <mergeCell ref="D84:D88"/>
    <mergeCell ref="E108:E111"/>
    <mergeCell ref="G109:L109"/>
    <mergeCell ref="G111:L111"/>
    <mergeCell ref="E112:E115"/>
    <mergeCell ref="E116:E117"/>
    <mergeCell ref="G113:L113"/>
    <mergeCell ref="G114:L114"/>
    <mergeCell ref="G115:L115"/>
    <mergeCell ref="E134:E140"/>
    <mergeCell ref="E141:E143"/>
  </mergeCells>
  <printOptions horizontalCentered="1"/>
  <pageMargins left="1.1811023622047245" right="1.1811023622047245" top="1.5748031496062993" bottom="1.1811023622047245" header="1.1811023622047245" footer="0"/>
  <pageSetup paperSize="9" scale="75" firstPageNumber="544" fitToHeight="0" orientation="landscape" useFirstPageNumber="1" r:id="rId1"/>
  <headerFooter differentOddEven="1">
    <oddHeader>&amp;R&amp;P</oddHeader>
    <evenHeader>&amp;L&amp;P</even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6"/>
  <sheetViews>
    <sheetView tabSelected="1" view="pageBreakPreview" topLeftCell="E1" zoomScale="84" zoomScaleNormal="90" zoomScaleSheetLayoutView="84" workbookViewId="0">
      <selection activeCell="AA246" sqref="AA245:AC246"/>
    </sheetView>
  </sheetViews>
  <sheetFormatPr defaultRowHeight="18" customHeight="1" x14ac:dyDescent="0.2"/>
  <cols>
    <col min="1" max="1" width="4.7109375" style="1" customWidth="1"/>
    <col min="2" max="2" width="17.42578125" style="1" customWidth="1"/>
    <col min="3" max="3" width="3.42578125" style="1" customWidth="1"/>
    <col min="4" max="4" width="21.7109375" style="1" customWidth="1"/>
    <col min="5" max="5" width="4" style="2" customWidth="1"/>
    <col min="6" max="6" width="3.140625" style="2" customWidth="1"/>
    <col min="7" max="7" width="4" style="2" customWidth="1"/>
    <col min="8" max="11" width="4.7109375" style="2" customWidth="1"/>
    <col min="12" max="12" width="4" style="2" customWidth="1"/>
    <col min="13" max="13" width="5.42578125" style="2" hidden="1" customWidth="1"/>
    <col min="14" max="14" width="15.5703125" style="4" customWidth="1"/>
    <col min="15" max="15" width="7.7109375" style="4" hidden="1" customWidth="1"/>
    <col min="16" max="16" width="14" style="4" customWidth="1"/>
    <col min="17" max="17" width="7.7109375" style="1" hidden="1" customWidth="1"/>
    <col min="18" max="18" width="19.5703125" style="68" customWidth="1"/>
    <col min="19" max="19" width="13.42578125" style="4" customWidth="1"/>
    <col min="20" max="20" width="17.85546875" style="4" customWidth="1"/>
    <col min="21" max="16384" width="9.140625" style="1"/>
  </cols>
  <sheetData>
    <row r="1" spans="1:20" ht="18" customHeight="1" x14ac:dyDescent="0.2">
      <c r="A1" s="101" t="s">
        <v>333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</row>
    <row r="2" spans="1:20" ht="39.950000000000003" customHeight="1" x14ac:dyDescent="0.2"/>
    <row r="3" spans="1:20" ht="15.95" customHeight="1" x14ac:dyDescent="0.2">
      <c r="A3" s="93" t="s">
        <v>334</v>
      </c>
      <c r="B3" s="93" t="s">
        <v>335</v>
      </c>
      <c r="C3" s="93" t="s">
        <v>336</v>
      </c>
      <c r="D3" s="93"/>
      <c r="E3" s="93" t="s">
        <v>337</v>
      </c>
      <c r="F3" s="93"/>
      <c r="G3" s="93"/>
      <c r="H3" s="93"/>
      <c r="I3" s="93"/>
      <c r="J3" s="93"/>
      <c r="K3" s="93"/>
      <c r="L3" s="93"/>
      <c r="M3" s="93"/>
      <c r="N3" s="91" t="s">
        <v>338</v>
      </c>
      <c r="O3" s="91" t="s">
        <v>158</v>
      </c>
      <c r="P3" s="91" t="s">
        <v>339</v>
      </c>
      <c r="Q3" s="91" t="s">
        <v>293</v>
      </c>
      <c r="R3" s="98" t="s">
        <v>340</v>
      </c>
      <c r="S3" s="91" t="s">
        <v>341</v>
      </c>
      <c r="T3" s="91" t="s">
        <v>342</v>
      </c>
    </row>
    <row r="4" spans="1:20" ht="33.950000000000003" customHeight="1" x14ac:dyDescent="0.2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9"/>
      <c r="O4" s="89"/>
      <c r="P4" s="89"/>
      <c r="Q4" s="89"/>
      <c r="R4" s="99"/>
      <c r="S4" s="89"/>
      <c r="T4" s="89"/>
    </row>
    <row r="5" spans="1:20" s="3" customFormat="1" ht="48" customHeight="1" x14ac:dyDescent="0.2">
      <c r="A5" s="54" t="s">
        <v>313</v>
      </c>
      <c r="B5" s="78" t="s">
        <v>327</v>
      </c>
      <c r="C5" s="91" t="s">
        <v>165</v>
      </c>
      <c r="D5" s="78" t="s">
        <v>166</v>
      </c>
      <c r="E5" s="53">
        <v>1</v>
      </c>
      <c r="F5" s="97" t="s">
        <v>294</v>
      </c>
      <c r="G5" s="97"/>
      <c r="H5" s="97"/>
      <c r="I5" s="97"/>
      <c r="J5" s="97"/>
      <c r="K5" s="97"/>
      <c r="L5" s="97"/>
      <c r="M5" s="97"/>
      <c r="N5" s="39" t="s">
        <v>106</v>
      </c>
      <c r="O5" s="34">
        <v>0.2</v>
      </c>
      <c r="P5" s="39" t="s">
        <v>159</v>
      </c>
      <c r="Q5" s="39">
        <v>0.02</v>
      </c>
      <c r="R5" s="69">
        <f t="shared" ref="R5:R20" si="0">O5/Q5</f>
        <v>10</v>
      </c>
      <c r="S5" s="53">
        <v>2</v>
      </c>
      <c r="T5" s="72">
        <f t="shared" ref="T5:T20" si="1">R5*S5</f>
        <v>20</v>
      </c>
    </row>
    <row r="6" spans="1:20" s="3" customFormat="1" ht="32.25" customHeight="1" x14ac:dyDescent="0.2">
      <c r="A6" s="49"/>
      <c r="B6" s="79"/>
      <c r="C6" s="84"/>
      <c r="D6" s="79"/>
      <c r="E6" s="47">
        <v>2</v>
      </c>
      <c r="F6" s="87" t="s">
        <v>295</v>
      </c>
      <c r="G6" s="87"/>
      <c r="H6" s="87"/>
      <c r="I6" s="87"/>
      <c r="J6" s="87"/>
      <c r="K6" s="87"/>
      <c r="L6" s="87"/>
      <c r="M6" s="87"/>
      <c r="N6" s="40" t="s">
        <v>106</v>
      </c>
      <c r="O6" s="16">
        <v>0.22</v>
      </c>
      <c r="P6" s="40" t="s">
        <v>159</v>
      </c>
      <c r="Q6" s="40">
        <v>0.02</v>
      </c>
      <c r="R6" s="70">
        <f t="shared" si="0"/>
        <v>11</v>
      </c>
      <c r="S6" s="47"/>
      <c r="T6" s="73">
        <f t="shared" si="1"/>
        <v>0</v>
      </c>
    </row>
    <row r="7" spans="1:20" s="3" customFormat="1" ht="33" customHeight="1" x14ac:dyDescent="0.2">
      <c r="A7" s="49"/>
      <c r="B7" s="79"/>
      <c r="C7" s="84"/>
      <c r="D7" s="79"/>
      <c r="E7" s="47">
        <v>3</v>
      </c>
      <c r="F7" s="87" t="s">
        <v>296</v>
      </c>
      <c r="G7" s="87"/>
      <c r="H7" s="87"/>
      <c r="I7" s="87"/>
      <c r="J7" s="87"/>
      <c r="K7" s="87"/>
      <c r="L7" s="87"/>
      <c r="M7" s="87"/>
      <c r="N7" s="40" t="s">
        <v>106</v>
      </c>
      <c r="O7" s="16">
        <v>0.24</v>
      </c>
      <c r="P7" s="40" t="s">
        <v>159</v>
      </c>
      <c r="Q7" s="40">
        <v>0.02</v>
      </c>
      <c r="R7" s="70">
        <f t="shared" si="0"/>
        <v>12</v>
      </c>
      <c r="S7" s="47"/>
      <c r="T7" s="73">
        <f t="shared" si="1"/>
        <v>0</v>
      </c>
    </row>
    <row r="8" spans="1:20" s="3" customFormat="1" ht="34.5" customHeight="1" x14ac:dyDescent="0.2">
      <c r="A8" s="49"/>
      <c r="B8" s="79"/>
      <c r="C8" s="84" t="s">
        <v>167</v>
      </c>
      <c r="D8" s="79" t="s">
        <v>168</v>
      </c>
      <c r="E8" s="84">
        <v>1</v>
      </c>
      <c r="F8" s="79" t="s">
        <v>297</v>
      </c>
      <c r="G8" s="79"/>
      <c r="H8" s="79"/>
      <c r="I8" s="79"/>
      <c r="J8" s="79"/>
      <c r="K8" s="79"/>
      <c r="L8" s="79"/>
      <c r="M8" s="79"/>
      <c r="N8" s="40" t="s">
        <v>35</v>
      </c>
      <c r="O8" s="16">
        <v>7.0000000000000007E-2</v>
      </c>
      <c r="P8" s="40" t="s">
        <v>160</v>
      </c>
      <c r="Q8" s="40">
        <v>0.01</v>
      </c>
      <c r="R8" s="70">
        <f t="shared" si="0"/>
        <v>7.0000000000000009</v>
      </c>
      <c r="S8" s="47">
        <v>2</v>
      </c>
      <c r="T8" s="73">
        <f t="shared" si="1"/>
        <v>14.000000000000002</v>
      </c>
    </row>
    <row r="9" spans="1:20" s="3" customFormat="1" ht="15.95" customHeight="1" x14ac:dyDescent="0.2">
      <c r="A9" s="49"/>
      <c r="B9" s="79"/>
      <c r="C9" s="84"/>
      <c r="D9" s="79"/>
      <c r="E9" s="84"/>
      <c r="F9" s="79"/>
      <c r="G9" s="79"/>
      <c r="H9" s="79"/>
      <c r="I9" s="79"/>
      <c r="J9" s="79"/>
      <c r="K9" s="79"/>
      <c r="L9" s="79"/>
      <c r="M9" s="79"/>
      <c r="N9" s="40" t="s">
        <v>35</v>
      </c>
      <c r="O9" s="16">
        <v>0.16</v>
      </c>
      <c r="P9" s="40" t="s">
        <v>159</v>
      </c>
      <c r="Q9" s="40">
        <v>0.02</v>
      </c>
      <c r="R9" s="70">
        <f t="shared" si="0"/>
        <v>8</v>
      </c>
      <c r="S9" s="47">
        <v>2</v>
      </c>
      <c r="T9" s="73">
        <f t="shared" si="1"/>
        <v>16</v>
      </c>
    </row>
    <row r="10" spans="1:20" s="3" customFormat="1" ht="33.75" customHeight="1" x14ac:dyDescent="0.2">
      <c r="A10" s="49"/>
      <c r="B10" s="79"/>
      <c r="C10" s="84"/>
      <c r="D10" s="79"/>
      <c r="E10" s="84">
        <v>2</v>
      </c>
      <c r="F10" s="79" t="s">
        <v>298</v>
      </c>
      <c r="G10" s="79"/>
      <c r="H10" s="79"/>
      <c r="I10" s="79"/>
      <c r="J10" s="79"/>
      <c r="K10" s="79"/>
      <c r="L10" s="79"/>
      <c r="M10" s="79"/>
      <c r="N10" s="40" t="s">
        <v>35</v>
      </c>
      <c r="O10" s="16">
        <v>7.0000000000000007E-2</v>
      </c>
      <c r="P10" s="40" t="s">
        <v>160</v>
      </c>
      <c r="Q10" s="40">
        <v>0.01</v>
      </c>
      <c r="R10" s="70">
        <f t="shared" si="0"/>
        <v>7.0000000000000009</v>
      </c>
      <c r="S10" s="47"/>
      <c r="T10" s="73">
        <f t="shared" si="1"/>
        <v>0</v>
      </c>
    </row>
    <row r="11" spans="1:20" s="3" customFormat="1" ht="15.95" customHeight="1" x14ac:dyDescent="0.2">
      <c r="A11" s="49"/>
      <c r="B11" s="79"/>
      <c r="C11" s="84"/>
      <c r="D11" s="79"/>
      <c r="E11" s="84"/>
      <c r="F11" s="79"/>
      <c r="G11" s="79"/>
      <c r="H11" s="79"/>
      <c r="I11" s="79"/>
      <c r="J11" s="79"/>
      <c r="K11" s="79"/>
      <c r="L11" s="79"/>
      <c r="M11" s="79"/>
      <c r="N11" s="40" t="s">
        <v>35</v>
      </c>
      <c r="O11" s="16">
        <v>0.16</v>
      </c>
      <c r="P11" s="40" t="s">
        <v>159</v>
      </c>
      <c r="Q11" s="40">
        <v>0.02</v>
      </c>
      <c r="R11" s="70">
        <f t="shared" si="0"/>
        <v>8</v>
      </c>
      <c r="S11" s="47"/>
      <c r="T11" s="73">
        <f t="shared" si="1"/>
        <v>0</v>
      </c>
    </row>
    <row r="12" spans="1:20" s="3" customFormat="1" ht="32.25" customHeight="1" x14ac:dyDescent="0.2">
      <c r="A12" s="49"/>
      <c r="B12" s="79"/>
      <c r="C12" s="84"/>
      <c r="D12" s="79"/>
      <c r="E12" s="47">
        <v>3</v>
      </c>
      <c r="F12" s="87" t="s">
        <v>299</v>
      </c>
      <c r="G12" s="87"/>
      <c r="H12" s="87"/>
      <c r="I12" s="87"/>
      <c r="J12" s="87"/>
      <c r="K12" s="87"/>
      <c r="L12" s="87"/>
      <c r="M12" s="87"/>
      <c r="N12" s="40" t="s">
        <v>35</v>
      </c>
      <c r="O12" s="16">
        <v>0.16</v>
      </c>
      <c r="P12" s="40" t="s">
        <v>159</v>
      </c>
      <c r="Q12" s="40">
        <v>0.02</v>
      </c>
      <c r="R12" s="70">
        <f t="shared" si="0"/>
        <v>8</v>
      </c>
      <c r="S12" s="47"/>
      <c r="T12" s="73">
        <f t="shared" si="1"/>
        <v>0</v>
      </c>
    </row>
    <row r="13" spans="1:20" s="3" customFormat="1" ht="48" customHeight="1" x14ac:dyDescent="0.2">
      <c r="A13" s="49"/>
      <c r="B13" s="79"/>
      <c r="C13" s="49" t="s">
        <v>169</v>
      </c>
      <c r="D13" s="79" t="s">
        <v>185</v>
      </c>
      <c r="E13" s="47">
        <v>1</v>
      </c>
      <c r="F13" s="87" t="s">
        <v>300</v>
      </c>
      <c r="G13" s="87"/>
      <c r="H13" s="87"/>
      <c r="I13" s="87"/>
      <c r="J13" s="87"/>
      <c r="K13" s="87"/>
      <c r="L13" s="87"/>
      <c r="M13" s="87"/>
      <c r="N13" s="40" t="s">
        <v>106</v>
      </c>
      <c r="O13" s="16">
        <v>0.16</v>
      </c>
      <c r="P13" s="40" t="s">
        <v>159</v>
      </c>
      <c r="Q13" s="40">
        <v>0.02</v>
      </c>
      <c r="R13" s="70">
        <f t="shared" si="0"/>
        <v>8</v>
      </c>
      <c r="S13" s="47">
        <v>4</v>
      </c>
      <c r="T13" s="73">
        <f t="shared" si="1"/>
        <v>32</v>
      </c>
    </row>
    <row r="14" spans="1:20" s="3" customFormat="1" ht="48" customHeight="1" x14ac:dyDescent="0.2">
      <c r="A14" s="49"/>
      <c r="B14" s="49"/>
      <c r="C14" s="49"/>
      <c r="D14" s="79"/>
      <c r="E14" s="47">
        <v>2</v>
      </c>
      <c r="F14" s="87" t="s">
        <v>301</v>
      </c>
      <c r="G14" s="87"/>
      <c r="H14" s="87"/>
      <c r="I14" s="87"/>
      <c r="J14" s="87"/>
      <c r="K14" s="87"/>
      <c r="L14" s="87"/>
      <c r="M14" s="87"/>
      <c r="N14" s="40" t="s">
        <v>106</v>
      </c>
      <c r="O14" s="16">
        <v>0.18</v>
      </c>
      <c r="P14" s="40" t="s">
        <v>159</v>
      </c>
      <c r="Q14" s="40">
        <v>0.02</v>
      </c>
      <c r="R14" s="70">
        <f t="shared" si="0"/>
        <v>9</v>
      </c>
      <c r="S14" s="47"/>
      <c r="T14" s="73">
        <f t="shared" si="1"/>
        <v>0</v>
      </c>
    </row>
    <row r="15" spans="1:20" s="3" customFormat="1" ht="47.1" customHeight="1" x14ac:dyDescent="0.2">
      <c r="A15" s="49"/>
      <c r="B15" s="49"/>
      <c r="C15" s="49"/>
      <c r="D15" s="79"/>
      <c r="E15" s="47">
        <v>3</v>
      </c>
      <c r="F15" s="87" t="s">
        <v>302</v>
      </c>
      <c r="G15" s="87"/>
      <c r="H15" s="87"/>
      <c r="I15" s="87"/>
      <c r="J15" s="87"/>
      <c r="K15" s="87"/>
      <c r="L15" s="87"/>
      <c r="M15" s="87"/>
      <c r="N15" s="40" t="s">
        <v>106</v>
      </c>
      <c r="O15" s="16">
        <v>0.2</v>
      </c>
      <c r="P15" s="40" t="s">
        <v>159</v>
      </c>
      <c r="Q15" s="40">
        <v>0.02</v>
      </c>
      <c r="R15" s="70">
        <f t="shared" si="0"/>
        <v>10</v>
      </c>
      <c r="S15" s="47">
        <v>2</v>
      </c>
      <c r="T15" s="73">
        <f t="shared" si="1"/>
        <v>20</v>
      </c>
    </row>
    <row r="16" spans="1:20" s="3" customFormat="1" ht="48" customHeight="1" x14ac:dyDescent="0.2">
      <c r="A16" s="55"/>
      <c r="B16" s="55"/>
      <c r="C16" s="55"/>
      <c r="D16" s="55"/>
      <c r="E16" s="51">
        <v>4</v>
      </c>
      <c r="F16" s="100" t="s">
        <v>303</v>
      </c>
      <c r="G16" s="100"/>
      <c r="H16" s="100"/>
      <c r="I16" s="100"/>
      <c r="J16" s="100"/>
      <c r="K16" s="100"/>
      <c r="L16" s="100"/>
      <c r="M16" s="100"/>
      <c r="N16" s="41" t="s">
        <v>106</v>
      </c>
      <c r="O16" s="35">
        <v>0.22</v>
      </c>
      <c r="P16" s="41" t="s">
        <v>159</v>
      </c>
      <c r="Q16" s="41">
        <v>0.02</v>
      </c>
      <c r="R16" s="71">
        <f t="shared" si="0"/>
        <v>11</v>
      </c>
      <c r="S16" s="51"/>
      <c r="T16" s="74">
        <f t="shared" si="1"/>
        <v>0</v>
      </c>
    </row>
    <row r="17" spans="1:20" s="3" customFormat="1" ht="48" customHeight="1" x14ac:dyDescent="0.2">
      <c r="A17" s="28"/>
      <c r="B17" s="28"/>
      <c r="C17" s="84" t="s">
        <v>170</v>
      </c>
      <c r="D17" s="75" t="s">
        <v>171</v>
      </c>
      <c r="E17" s="15">
        <v>1</v>
      </c>
      <c r="F17" s="85" t="s">
        <v>304</v>
      </c>
      <c r="G17" s="85"/>
      <c r="H17" s="85"/>
      <c r="I17" s="85"/>
      <c r="J17" s="85"/>
      <c r="K17" s="85"/>
      <c r="L17" s="85"/>
      <c r="M17" s="85"/>
      <c r="N17" s="12" t="s">
        <v>10</v>
      </c>
      <c r="O17" s="16">
        <v>0.14000000000000001</v>
      </c>
      <c r="P17" s="13" t="s">
        <v>159</v>
      </c>
      <c r="Q17" s="13">
        <v>0.02</v>
      </c>
      <c r="R17" s="70">
        <f t="shared" si="0"/>
        <v>7.0000000000000009</v>
      </c>
      <c r="S17" s="47">
        <v>4</v>
      </c>
      <c r="T17" s="73">
        <f t="shared" si="1"/>
        <v>28.000000000000004</v>
      </c>
    </row>
    <row r="18" spans="1:20" s="3" customFormat="1" ht="48" customHeight="1" x14ac:dyDescent="0.2">
      <c r="A18" s="28"/>
      <c r="B18" s="28"/>
      <c r="C18" s="84"/>
      <c r="D18" s="75"/>
      <c r="E18" s="15">
        <v>2</v>
      </c>
      <c r="F18" s="85" t="s">
        <v>305</v>
      </c>
      <c r="G18" s="85"/>
      <c r="H18" s="85"/>
      <c r="I18" s="85"/>
      <c r="J18" s="85"/>
      <c r="K18" s="85"/>
      <c r="L18" s="85"/>
      <c r="M18" s="85"/>
      <c r="N18" s="12" t="s">
        <v>10</v>
      </c>
      <c r="O18" s="16">
        <v>0.15</v>
      </c>
      <c r="P18" s="13" t="s">
        <v>159</v>
      </c>
      <c r="Q18" s="13">
        <v>0.02</v>
      </c>
      <c r="R18" s="70">
        <f t="shared" si="0"/>
        <v>7.5</v>
      </c>
      <c r="S18" s="47"/>
      <c r="T18" s="73">
        <f t="shared" si="1"/>
        <v>0</v>
      </c>
    </row>
    <row r="19" spans="1:20" s="3" customFormat="1" ht="33" customHeight="1" x14ac:dyDescent="0.2">
      <c r="A19" s="28"/>
      <c r="B19" s="28"/>
      <c r="C19" s="84"/>
      <c r="D19" s="75"/>
      <c r="E19" s="15">
        <v>3</v>
      </c>
      <c r="F19" s="85" t="s">
        <v>306</v>
      </c>
      <c r="G19" s="85"/>
      <c r="H19" s="85"/>
      <c r="I19" s="85"/>
      <c r="J19" s="85"/>
      <c r="K19" s="85"/>
      <c r="L19" s="85"/>
      <c r="M19" s="85"/>
      <c r="N19" s="12" t="s">
        <v>10</v>
      </c>
      <c r="O19" s="16">
        <v>0.16</v>
      </c>
      <c r="P19" s="13" t="s">
        <v>159</v>
      </c>
      <c r="Q19" s="13">
        <v>0.02</v>
      </c>
      <c r="R19" s="70">
        <f t="shared" si="0"/>
        <v>8</v>
      </c>
      <c r="S19" s="47">
        <v>2</v>
      </c>
      <c r="T19" s="73">
        <f t="shared" si="1"/>
        <v>16</v>
      </c>
    </row>
    <row r="20" spans="1:20" s="3" customFormat="1" ht="33.75" customHeight="1" x14ac:dyDescent="0.2">
      <c r="A20" s="28"/>
      <c r="B20" s="28"/>
      <c r="C20" s="84"/>
      <c r="D20" s="75"/>
      <c r="E20" s="15">
        <v>4</v>
      </c>
      <c r="F20" s="85" t="s">
        <v>307</v>
      </c>
      <c r="G20" s="85"/>
      <c r="H20" s="85"/>
      <c r="I20" s="85"/>
      <c r="J20" s="85"/>
      <c r="K20" s="85"/>
      <c r="L20" s="85"/>
      <c r="M20" s="85"/>
      <c r="N20" s="12" t="s">
        <v>10</v>
      </c>
      <c r="O20" s="16">
        <v>0.18</v>
      </c>
      <c r="P20" s="13" t="s">
        <v>159</v>
      </c>
      <c r="Q20" s="13">
        <v>0.02</v>
      </c>
      <c r="R20" s="70">
        <f t="shared" si="0"/>
        <v>9</v>
      </c>
      <c r="S20" s="47"/>
      <c r="T20" s="73">
        <f t="shared" si="1"/>
        <v>0</v>
      </c>
    </row>
    <row r="21" spans="1:20" ht="90" customHeight="1" x14ac:dyDescent="0.2">
      <c r="A21" s="28"/>
      <c r="B21" s="28"/>
      <c r="C21" s="14" t="s">
        <v>172</v>
      </c>
      <c r="D21" s="6" t="s">
        <v>173</v>
      </c>
      <c r="E21" s="75" t="s">
        <v>114</v>
      </c>
      <c r="F21" s="75"/>
      <c r="G21" s="75"/>
      <c r="H21" s="75"/>
      <c r="I21" s="75"/>
      <c r="J21" s="75"/>
      <c r="K21" s="75"/>
      <c r="L21" s="75"/>
      <c r="M21" s="75"/>
      <c r="N21" s="12" t="s">
        <v>16</v>
      </c>
      <c r="O21" s="16">
        <v>0.08</v>
      </c>
      <c r="P21" s="13" t="s">
        <v>159</v>
      </c>
      <c r="Q21" s="13">
        <v>0.02</v>
      </c>
      <c r="R21" s="70">
        <f t="shared" ref="R21:R55" si="2">O21/Q21</f>
        <v>4</v>
      </c>
      <c r="S21" s="47">
        <v>2</v>
      </c>
      <c r="T21" s="73">
        <f t="shared" ref="T21:T55" si="3">R21*S21</f>
        <v>8</v>
      </c>
    </row>
    <row r="22" spans="1:20" ht="31.5" customHeight="1" x14ac:dyDescent="0.2">
      <c r="A22" s="28"/>
      <c r="B22" s="28"/>
      <c r="C22" s="28" t="s">
        <v>179</v>
      </c>
      <c r="D22" s="75" t="s">
        <v>203</v>
      </c>
      <c r="E22" s="75" t="s">
        <v>252</v>
      </c>
      <c r="F22" s="75"/>
      <c r="G22" s="75"/>
      <c r="H22" s="75"/>
      <c r="I22" s="75"/>
      <c r="J22" s="75"/>
      <c r="K22" s="75"/>
      <c r="L22" s="75"/>
      <c r="M22" s="26"/>
      <c r="N22" s="24" t="s">
        <v>31</v>
      </c>
      <c r="O22" s="16">
        <v>0.01</v>
      </c>
      <c r="P22" s="24" t="s">
        <v>161</v>
      </c>
      <c r="Q22" s="28">
        <v>3.0000000000000001E-3</v>
      </c>
      <c r="R22" s="70">
        <f>O22/Q22</f>
        <v>3.3333333333333335</v>
      </c>
      <c r="S22" s="47">
        <f>12*2</f>
        <v>24</v>
      </c>
      <c r="T22" s="73">
        <f>R22*S22</f>
        <v>80</v>
      </c>
    </row>
    <row r="23" spans="1:20" ht="18" customHeight="1" x14ac:dyDescent="0.2">
      <c r="A23" s="49"/>
      <c r="B23" s="49"/>
      <c r="C23" s="49"/>
      <c r="D23" s="75"/>
      <c r="E23" s="75"/>
      <c r="F23" s="75"/>
      <c r="G23" s="75"/>
      <c r="H23" s="75"/>
      <c r="I23" s="75"/>
      <c r="J23" s="75"/>
      <c r="K23" s="75"/>
      <c r="L23" s="75"/>
      <c r="M23" s="48"/>
      <c r="N23" s="38" t="s">
        <v>31</v>
      </c>
      <c r="O23" s="16">
        <v>1.2E-2</v>
      </c>
      <c r="P23" s="38" t="s">
        <v>162</v>
      </c>
      <c r="Q23" s="49">
        <v>4.0000000000000001E-3</v>
      </c>
      <c r="R23" s="70">
        <f>O23/Q23</f>
        <v>3</v>
      </c>
      <c r="S23" s="47">
        <f>18*2</f>
        <v>36</v>
      </c>
      <c r="T23" s="73">
        <f>R23*S23</f>
        <v>108</v>
      </c>
    </row>
    <row r="24" spans="1:20" ht="33" customHeight="1" x14ac:dyDescent="0.2">
      <c r="A24" s="49"/>
      <c r="B24" s="49"/>
      <c r="C24" s="49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38" t="s">
        <v>31</v>
      </c>
      <c r="O24" s="16">
        <v>0.03</v>
      </c>
      <c r="P24" s="38" t="s">
        <v>163</v>
      </c>
      <c r="Q24" s="49">
        <v>0.01</v>
      </c>
      <c r="R24" s="70">
        <f>O24/Q24</f>
        <v>3</v>
      </c>
      <c r="S24" s="47">
        <f>20*2</f>
        <v>40</v>
      </c>
      <c r="T24" s="73">
        <f>R24*S24</f>
        <v>120</v>
      </c>
    </row>
    <row r="25" spans="1:20" ht="18" customHeight="1" x14ac:dyDescent="0.2">
      <c r="A25" s="28"/>
      <c r="B25" s="28"/>
      <c r="C25" s="2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4" t="s">
        <v>31</v>
      </c>
      <c r="O25" s="16">
        <v>0.06</v>
      </c>
      <c r="P25" s="24" t="s">
        <v>164</v>
      </c>
      <c r="Q25" s="28">
        <v>0.02</v>
      </c>
      <c r="R25" s="70">
        <f>O25/Q25</f>
        <v>3</v>
      </c>
      <c r="S25" s="47">
        <f>14*2</f>
        <v>28</v>
      </c>
      <c r="T25" s="73">
        <f>R25*S25</f>
        <v>84</v>
      </c>
    </row>
    <row r="26" spans="1:20" ht="35.25" customHeight="1" x14ac:dyDescent="0.2">
      <c r="A26" s="49" t="s">
        <v>180</v>
      </c>
      <c r="B26" s="75" t="s">
        <v>330</v>
      </c>
      <c r="C26" s="49" t="s">
        <v>165</v>
      </c>
      <c r="D26" s="75" t="s">
        <v>174</v>
      </c>
      <c r="E26" s="45">
        <v>1</v>
      </c>
      <c r="F26" s="85" t="s">
        <v>32</v>
      </c>
      <c r="G26" s="85"/>
      <c r="H26" s="85"/>
      <c r="I26" s="85"/>
      <c r="J26" s="85"/>
      <c r="K26" s="85"/>
      <c r="L26" s="85"/>
      <c r="M26" s="85"/>
      <c r="N26" s="38" t="s">
        <v>308</v>
      </c>
      <c r="O26" s="16">
        <v>0.01</v>
      </c>
      <c r="P26" s="38" t="s">
        <v>161</v>
      </c>
      <c r="Q26" s="49">
        <v>3.0000000000000001E-3</v>
      </c>
      <c r="R26" s="70">
        <f t="shared" si="2"/>
        <v>3.3333333333333335</v>
      </c>
      <c r="S26" s="47">
        <f>12*6</f>
        <v>72</v>
      </c>
      <c r="T26" s="73">
        <f t="shared" si="3"/>
        <v>240</v>
      </c>
    </row>
    <row r="27" spans="1:20" ht="32.25" customHeight="1" x14ac:dyDescent="0.2">
      <c r="A27" s="49"/>
      <c r="B27" s="75"/>
      <c r="C27" s="49"/>
      <c r="D27" s="75"/>
      <c r="E27" s="45">
        <v>2</v>
      </c>
      <c r="F27" s="85" t="s">
        <v>37</v>
      </c>
      <c r="G27" s="85"/>
      <c r="H27" s="85"/>
      <c r="I27" s="85"/>
      <c r="J27" s="85"/>
      <c r="K27" s="85"/>
      <c r="L27" s="85"/>
      <c r="M27" s="85"/>
      <c r="N27" s="38" t="s">
        <v>35</v>
      </c>
      <c r="O27" s="16">
        <v>0.01</v>
      </c>
      <c r="P27" s="38" t="s">
        <v>162</v>
      </c>
      <c r="Q27" s="49">
        <v>4.0000000000000001E-3</v>
      </c>
      <c r="R27" s="70">
        <f t="shared" si="2"/>
        <v>2.5</v>
      </c>
      <c r="S27" s="47">
        <f>12*6</f>
        <v>72</v>
      </c>
      <c r="T27" s="73">
        <f t="shared" si="3"/>
        <v>180</v>
      </c>
    </row>
    <row r="28" spans="1:20" ht="30" customHeight="1" x14ac:dyDescent="0.2">
      <c r="A28" s="49"/>
      <c r="B28" s="75"/>
      <c r="C28" s="49"/>
      <c r="D28" s="75"/>
      <c r="E28" s="45">
        <v>3</v>
      </c>
      <c r="F28" s="75" t="s">
        <v>205</v>
      </c>
      <c r="G28" s="75"/>
      <c r="H28" s="75"/>
      <c r="I28" s="75"/>
      <c r="J28" s="75"/>
      <c r="K28" s="75"/>
      <c r="L28" s="75"/>
      <c r="M28" s="48"/>
      <c r="N28" s="38" t="s">
        <v>309</v>
      </c>
      <c r="O28" s="16">
        <v>0.02</v>
      </c>
      <c r="P28" s="38" t="s">
        <v>161</v>
      </c>
      <c r="Q28" s="49">
        <v>3.0000000000000001E-3</v>
      </c>
      <c r="R28" s="70">
        <f t="shared" si="2"/>
        <v>6.666666666666667</v>
      </c>
      <c r="S28" s="47">
        <v>2</v>
      </c>
      <c r="T28" s="73">
        <f t="shared" si="3"/>
        <v>13.333333333333334</v>
      </c>
    </row>
    <row r="29" spans="1:20" ht="18.95" customHeight="1" x14ac:dyDescent="0.2">
      <c r="A29" s="55"/>
      <c r="B29" s="76"/>
      <c r="C29" s="55"/>
      <c r="D29" s="76"/>
      <c r="E29" s="46"/>
      <c r="F29" s="76"/>
      <c r="G29" s="76"/>
      <c r="H29" s="76"/>
      <c r="I29" s="76"/>
      <c r="J29" s="76"/>
      <c r="K29" s="76"/>
      <c r="L29" s="76"/>
      <c r="M29" s="52"/>
      <c r="N29" s="42" t="s">
        <v>309</v>
      </c>
      <c r="O29" s="35">
        <v>2.4E-2</v>
      </c>
      <c r="P29" s="42" t="s">
        <v>162</v>
      </c>
      <c r="Q29" s="55">
        <v>4.0000000000000001E-3</v>
      </c>
      <c r="R29" s="71">
        <f t="shared" si="2"/>
        <v>6</v>
      </c>
      <c r="S29" s="51">
        <v>2</v>
      </c>
      <c r="T29" s="74">
        <f t="shared" si="3"/>
        <v>12</v>
      </c>
    </row>
    <row r="30" spans="1:20" ht="34.5" customHeight="1" x14ac:dyDescent="0.2">
      <c r="A30" s="28"/>
      <c r="B30" s="48"/>
      <c r="C30" s="49"/>
      <c r="D30" s="48"/>
      <c r="E30" s="45"/>
      <c r="F30" s="48"/>
      <c r="G30" s="48"/>
      <c r="H30" s="48"/>
      <c r="I30" s="48"/>
      <c r="J30" s="48"/>
      <c r="K30" s="48"/>
      <c r="L30" s="48"/>
      <c r="M30" s="48"/>
      <c r="N30" s="24" t="s">
        <v>309</v>
      </c>
      <c r="O30" s="16">
        <v>0.06</v>
      </c>
      <c r="P30" s="24" t="s">
        <v>163</v>
      </c>
      <c r="Q30" s="28">
        <v>0.01</v>
      </c>
      <c r="R30" s="70">
        <f t="shared" si="2"/>
        <v>6</v>
      </c>
      <c r="S30" s="47">
        <v>2</v>
      </c>
      <c r="T30" s="73">
        <f t="shared" si="3"/>
        <v>12</v>
      </c>
    </row>
    <row r="31" spans="1:20" ht="18" customHeight="1" x14ac:dyDescent="0.2">
      <c r="A31" s="28"/>
      <c r="B31" s="48"/>
      <c r="C31" s="49"/>
      <c r="D31" s="48"/>
      <c r="E31" s="45"/>
      <c r="F31" s="48"/>
      <c r="G31" s="48"/>
      <c r="H31" s="48"/>
      <c r="I31" s="48"/>
      <c r="J31" s="48"/>
      <c r="K31" s="48"/>
      <c r="L31" s="48"/>
      <c r="M31" s="48"/>
      <c r="N31" s="24" t="s">
        <v>309</v>
      </c>
      <c r="O31" s="16">
        <v>0.12</v>
      </c>
      <c r="P31" s="24" t="s">
        <v>164</v>
      </c>
      <c r="Q31" s="17">
        <v>0.02</v>
      </c>
      <c r="R31" s="70">
        <f t="shared" si="2"/>
        <v>6</v>
      </c>
      <c r="S31" s="47">
        <v>2</v>
      </c>
      <c r="T31" s="73">
        <f t="shared" si="3"/>
        <v>12</v>
      </c>
    </row>
    <row r="32" spans="1:20" ht="18" customHeight="1" x14ac:dyDescent="0.2">
      <c r="A32" s="28"/>
      <c r="B32" s="48"/>
      <c r="C32" s="49"/>
      <c r="D32" s="48"/>
      <c r="E32" s="82">
        <v>4</v>
      </c>
      <c r="F32" s="75" t="s">
        <v>206</v>
      </c>
      <c r="G32" s="75"/>
      <c r="H32" s="75"/>
      <c r="I32" s="75"/>
      <c r="J32" s="75"/>
      <c r="K32" s="75"/>
      <c r="L32" s="75"/>
      <c r="M32" s="75"/>
      <c r="N32" s="24" t="s">
        <v>315</v>
      </c>
      <c r="O32" s="16">
        <v>0.01</v>
      </c>
      <c r="P32" s="24" t="s">
        <v>162</v>
      </c>
      <c r="Q32" s="28">
        <v>4.0000000000000001E-3</v>
      </c>
      <c r="R32" s="70">
        <f t="shared" si="2"/>
        <v>2.5</v>
      </c>
      <c r="S32" s="47">
        <v>12</v>
      </c>
      <c r="T32" s="73">
        <f t="shared" si="3"/>
        <v>30</v>
      </c>
    </row>
    <row r="33" spans="1:20" ht="32.25" customHeight="1" x14ac:dyDescent="0.2">
      <c r="A33" s="28"/>
      <c r="B33" s="26"/>
      <c r="C33" s="49"/>
      <c r="D33" s="48"/>
      <c r="E33" s="82"/>
      <c r="F33" s="75"/>
      <c r="G33" s="75"/>
      <c r="H33" s="75"/>
      <c r="I33" s="75"/>
      <c r="J33" s="75"/>
      <c r="K33" s="75"/>
      <c r="L33" s="75"/>
      <c r="M33" s="75"/>
      <c r="N33" s="24" t="s">
        <v>315</v>
      </c>
      <c r="O33" s="16">
        <v>0.02</v>
      </c>
      <c r="P33" s="24" t="s">
        <v>163</v>
      </c>
      <c r="Q33" s="28">
        <v>0.01</v>
      </c>
      <c r="R33" s="70">
        <f t="shared" si="2"/>
        <v>2</v>
      </c>
      <c r="S33" s="47">
        <v>18</v>
      </c>
      <c r="T33" s="73">
        <f t="shared" si="3"/>
        <v>36</v>
      </c>
    </row>
    <row r="34" spans="1:20" ht="18" customHeight="1" x14ac:dyDescent="0.2">
      <c r="A34" s="28"/>
      <c r="B34" s="26"/>
      <c r="C34" s="49"/>
      <c r="D34" s="48"/>
      <c r="E34" s="82"/>
      <c r="F34" s="75"/>
      <c r="G34" s="75"/>
      <c r="H34" s="75"/>
      <c r="I34" s="75"/>
      <c r="J34" s="75"/>
      <c r="K34" s="75"/>
      <c r="L34" s="75"/>
      <c r="M34" s="75"/>
      <c r="N34" s="24" t="s">
        <v>315</v>
      </c>
      <c r="O34" s="16">
        <v>0.04</v>
      </c>
      <c r="P34" s="24" t="s">
        <v>164</v>
      </c>
      <c r="Q34" s="17">
        <v>0.02</v>
      </c>
      <c r="R34" s="70">
        <f t="shared" si="2"/>
        <v>2</v>
      </c>
      <c r="S34" s="47">
        <v>20</v>
      </c>
      <c r="T34" s="73">
        <f t="shared" si="3"/>
        <v>40</v>
      </c>
    </row>
    <row r="35" spans="1:20" ht="33" customHeight="1" x14ac:dyDescent="0.2">
      <c r="A35" s="28"/>
      <c r="B35" s="26"/>
      <c r="C35" s="28" t="s">
        <v>167</v>
      </c>
      <c r="D35" s="75" t="s">
        <v>175</v>
      </c>
      <c r="E35" s="25">
        <v>1</v>
      </c>
      <c r="F35" s="85" t="s">
        <v>44</v>
      </c>
      <c r="G35" s="85"/>
      <c r="H35" s="85"/>
      <c r="I35" s="85"/>
      <c r="J35" s="85"/>
      <c r="K35" s="85"/>
      <c r="L35" s="85"/>
      <c r="M35" s="85"/>
      <c r="N35" s="24"/>
      <c r="O35" s="18"/>
      <c r="P35" s="27"/>
      <c r="Q35" s="28"/>
      <c r="R35" s="70"/>
      <c r="S35" s="47"/>
      <c r="T35" s="73"/>
    </row>
    <row r="36" spans="1:20" ht="31.5" customHeight="1" x14ac:dyDescent="0.2">
      <c r="A36" s="28"/>
      <c r="B36" s="26"/>
      <c r="C36" s="28"/>
      <c r="D36" s="75"/>
      <c r="E36" s="25"/>
      <c r="F36" s="26" t="s">
        <v>23</v>
      </c>
      <c r="G36" s="85" t="s">
        <v>45</v>
      </c>
      <c r="H36" s="85"/>
      <c r="I36" s="85"/>
      <c r="J36" s="85"/>
      <c r="K36" s="85"/>
      <c r="L36" s="85"/>
      <c r="M36" s="85"/>
      <c r="N36" s="24" t="s">
        <v>46</v>
      </c>
      <c r="O36" s="16">
        <v>0.01</v>
      </c>
      <c r="P36" s="24" t="s">
        <v>161</v>
      </c>
      <c r="Q36" s="28">
        <v>3.0000000000000001E-3</v>
      </c>
      <c r="R36" s="70">
        <f t="shared" si="2"/>
        <v>3.3333333333333335</v>
      </c>
      <c r="S36" s="47">
        <f>(10*6*12)</f>
        <v>720</v>
      </c>
      <c r="T36" s="73">
        <f t="shared" si="3"/>
        <v>2400</v>
      </c>
    </row>
    <row r="37" spans="1:20" ht="18.75" customHeight="1" x14ac:dyDescent="0.2">
      <c r="A37" s="28"/>
      <c r="B37" s="26"/>
      <c r="C37" s="28"/>
      <c r="D37" s="75"/>
      <c r="E37" s="25"/>
      <c r="F37" s="26" t="s">
        <v>26</v>
      </c>
      <c r="G37" s="85" t="s">
        <v>48</v>
      </c>
      <c r="H37" s="85"/>
      <c r="I37" s="85"/>
      <c r="J37" s="85"/>
      <c r="K37" s="85"/>
      <c r="L37" s="85"/>
      <c r="M37" s="85"/>
      <c r="N37" s="24" t="s">
        <v>46</v>
      </c>
      <c r="O37" s="16">
        <v>0.02</v>
      </c>
      <c r="P37" s="24" t="s">
        <v>162</v>
      </c>
      <c r="Q37" s="28">
        <v>4.0000000000000001E-3</v>
      </c>
      <c r="R37" s="70">
        <f t="shared" si="2"/>
        <v>5</v>
      </c>
      <c r="S37" s="47">
        <f>(8*4*12)</f>
        <v>384</v>
      </c>
      <c r="T37" s="73">
        <f t="shared" si="3"/>
        <v>1920</v>
      </c>
    </row>
    <row r="38" spans="1:20" ht="33" customHeight="1" x14ac:dyDescent="0.2">
      <c r="A38" s="49"/>
      <c r="B38" s="48"/>
      <c r="C38" s="49"/>
      <c r="D38" s="48"/>
      <c r="E38" s="45"/>
      <c r="F38" s="48" t="s">
        <v>157</v>
      </c>
      <c r="G38" s="85" t="s">
        <v>50</v>
      </c>
      <c r="H38" s="85"/>
      <c r="I38" s="85"/>
      <c r="J38" s="85"/>
      <c r="K38" s="85"/>
      <c r="L38" s="85"/>
      <c r="M38" s="85"/>
      <c r="N38" s="38" t="s">
        <v>46</v>
      </c>
      <c r="O38" s="16">
        <v>0.02</v>
      </c>
      <c r="P38" s="38" t="s">
        <v>163</v>
      </c>
      <c r="Q38" s="49">
        <v>0.01</v>
      </c>
      <c r="R38" s="70">
        <f t="shared" si="2"/>
        <v>2</v>
      </c>
      <c r="S38" s="47">
        <f>4*12</f>
        <v>48</v>
      </c>
      <c r="T38" s="73">
        <f t="shared" si="3"/>
        <v>96</v>
      </c>
    </row>
    <row r="39" spans="1:20" ht="31.5" customHeight="1" x14ac:dyDescent="0.2">
      <c r="A39" s="49"/>
      <c r="B39" s="48"/>
      <c r="C39" s="49"/>
      <c r="D39" s="48"/>
      <c r="E39" s="48">
        <v>2</v>
      </c>
      <c r="F39" s="75" t="s">
        <v>196</v>
      </c>
      <c r="G39" s="75"/>
      <c r="H39" s="75"/>
      <c r="I39" s="75"/>
      <c r="J39" s="75"/>
      <c r="K39" s="75"/>
      <c r="L39" s="75"/>
      <c r="M39" s="75"/>
      <c r="N39" s="38"/>
      <c r="O39" s="18"/>
      <c r="P39" s="40"/>
      <c r="Q39" s="49"/>
      <c r="R39" s="70"/>
      <c r="S39" s="47"/>
      <c r="T39" s="73"/>
    </row>
    <row r="40" spans="1:20" ht="35.25" customHeight="1" x14ac:dyDescent="0.2">
      <c r="A40" s="28"/>
      <c r="B40" s="26"/>
      <c r="C40" s="28"/>
      <c r="D40" s="26"/>
      <c r="E40" s="26"/>
      <c r="F40" s="82" t="s">
        <v>23</v>
      </c>
      <c r="G40" s="75" t="s">
        <v>207</v>
      </c>
      <c r="H40" s="75"/>
      <c r="I40" s="75"/>
      <c r="J40" s="75"/>
      <c r="K40" s="75"/>
      <c r="L40" s="75"/>
      <c r="M40" s="75"/>
      <c r="N40" s="24" t="s">
        <v>310</v>
      </c>
      <c r="O40" s="16">
        <v>0.03</v>
      </c>
      <c r="P40" s="24" t="s">
        <v>161</v>
      </c>
      <c r="Q40" s="28">
        <v>3.0000000000000001E-3</v>
      </c>
      <c r="R40" s="70">
        <f t="shared" si="2"/>
        <v>10</v>
      </c>
      <c r="S40" s="47">
        <f>(10*12*6)</f>
        <v>720</v>
      </c>
      <c r="T40" s="73">
        <f t="shared" si="3"/>
        <v>7200</v>
      </c>
    </row>
    <row r="41" spans="1:20" ht="33" customHeight="1" x14ac:dyDescent="0.2">
      <c r="A41" s="28"/>
      <c r="B41" s="26"/>
      <c r="C41" s="28"/>
      <c r="D41" s="26"/>
      <c r="E41" s="26"/>
      <c r="F41" s="82"/>
      <c r="G41" s="75"/>
      <c r="H41" s="75"/>
      <c r="I41" s="75"/>
      <c r="J41" s="75"/>
      <c r="K41" s="75"/>
      <c r="L41" s="75"/>
      <c r="M41" s="75"/>
      <c r="N41" s="24" t="s">
        <v>310</v>
      </c>
      <c r="O41" s="16">
        <v>0.03</v>
      </c>
      <c r="P41" s="24" t="s">
        <v>162</v>
      </c>
      <c r="Q41" s="28">
        <v>4.0000000000000001E-3</v>
      </c>
      <c r="R41" s="70">
        <f t="shared" si="2"/>
        <v>7.5</v>
      </c>
      <c r="S41" s="47">
        <f>(10*12*6)</f>
        <v>720</v>
      </c>
      <c r="T41" s="73">
        <f t="shared" si="3"/>
        <v>5400</v>
      </c>
    </row>
    <row r="42" spans="1:20" ht="32.25" customHeight="1" x14ac:dyDescent="0.2">
      <c r="A42" s="28"/>
      <c r="B42" s="26"/>
      <c r="C42" s="28"/>
      <c r="D42" s="26"/>
      <c r="E42" s="26"/>
      <c r="F42" s="82"/>
      <c r="G42" s="75"/>
      <c r="H42" s="75"/>
      <c r="I42" s="75"/>
      <c r="J42" s="75"/>
      <c r="K42" s="75"/>
      <c r="L42" s="75"/>
      <c r="M42" s="75"/>
      <c r="N42" s="24" t="s">
        <v>310</v>
      </c>
      <c r="O42" s="16">
        <v>0.03</v>
      </c>
      <c r="P42" s="24" t="s">
        <v>163</v>
      </c>
      <c r="Q42" s="28">
        <v>0.01</v>
      </c>
      <c r="R42" s="70">
        <f t="shared" si="2"/>
        <v>3</v>
      </c>
      <c r="S42" s="47">
        <f>(15*12*6)</f>
        <v>1080</v>
      </c>
      <c r="T42" s="73">
        <f t="shared" si="3"/>
        <v>3240</v>
      </c>
    </row>
    <row r="43" spans="1:20" ht="33" customHeight="1" x14ac:dyDescent="0.2">
      <c r="A43" s="28"/>
      <c r="B43" s="26"/>
      <c r="C43" s="28"/>
      <c r="D43" s="26"/>
      <c r="E43" s="26"/>
      <c r="F43" s="82"/>
      <c r="G43" s="75"/>
      <c r="H43" s="75"/>
      <c r="I43" s="75"/>
      <c r="J43" s="75"/>
      <c r="K43" s="75"/>
      <c r="L43" s="75"/>
      <c r="M43" s="75"/>
      <c r="N43" s="24" t="s">
        <v>310</v>
      </c>
      <c r="O43" s="16">
        <v>0.03</v>
      </c>
      <c r="P43" s="24" t="s">
        <v>164</v>
      </c>
      <c r="Q43" s="17">
        <v>0.02</v>
      </c>
      <c r="R43" s="70">
        <f t="shared" si="2"/>
        <v>1.5</v>
      </c>
      <c r="S43" s="47">
        <f>(10*12*6)</f>
        <v>720</v>
      </c>
      <c r="T43" s="73">
        <f t="shared" si="3"/>
        <v>1080</v>
      </c>
    </row>
    <row r="44" spans="1:20" ht="29.25" customHeight="1" x14ac:dyDescent="0.2">
      <c r="A44" s="49"/>
      <c r="B44" s="48"/>
      <c r="C44" s="49"/>
      <c r="D44" s="48"/>
      <c r="E44" s="48"/>
      <c r="F44" s="82" t="s">
        <v>26</v>
      </c>
      <c r="G44" s="75" t="s">
        <v>208</v>
      </c>
      <c r="H44" s="75"/>
      <c r="I44" s="75"/>
      <c r="J44" s="75"/>
      <c r="K44" s="75"/>
      <c r="L44" s="75"/>
      <c r="M44" s="75"/>
      <c r="N44" s="38" t="s">
        <v>310</v>
      </c>
      <c r="O44" s="16">
        <v>0.05</v>
      </c>
      <c r="P44" s="38" t="s">
        <v>163</v>
      </c>
      <c r="Q44" s="49">
        <v>0.01</v>
      </c>
      <c r="R44" s="70">
        <f t="shared" si="2"/>
        <v>5</v>
      </c>
      <c r="S44" s="47"/>
      <c r="T44" s="73">
        <f t="shared" si="3"/>
        <v>0</v>
      </c>
    </row>
    <row r="45" spans="1:20" ht="33.950000000000003" customHeight="1" x14ac:dyDescent="0.2">
      <c r="A45" s="55"/>
      <c r="B45" s="52"/>
      <c r="C45" s="55"/>
      <c r="D45" s="52"/>
      <c r="E45" s="52"/>
      <c r="F45" s="83"/>
      <c r="G45" s="76"/>
      <c r="H45" s="76"/>
      <c r="I45" s="76"/>
      <c r="J45" s="76"/>
      <c r="K45" s="76"/>
      <c r="L45" s="76"/>
      <c r="M45" s="76"/>
      <c r="N45" s="42" t="s">
        <v>310</v>
      </c>
      <c r="O45" s="35">
        <v>0.05</v>
      </c>
      <c r="P45" s="42" t="s">
        <v>164</v>
      </c>
      <c r="Q45" s="36">
        <v>0.02</v>
      </c>
      <c r="R45" s="71">
        <f t="shared" si="2"/>
        <v>2.5</v>
      </c>
      <c r="S45" s="51"/>
      <c r="T45" s="74">
        <f t="shared" si="3"/>
        <v>0</v>
      </c>
    </row>
    <row r="46" spans="1:20" ht="34.5" customHeight="1" x14ac:dyDescent="0.2">
      <c r="A46" s="28"/>
      <c r="B46" s="26"/>
      <c r="C46" s="28"/>
      <c r="D46" s="26"/>
      <c r="E46" s="26"/>
      <c r="F46" s="82" t="s">
        <v>157</v>
      </c>
      <c r="G46" s="75" t="s">
        <v>311</v>
      </c>
      <c r="H46" s="75"/>
      <c r="I46" s="75"/>
      <c r="J46" s="75"/>
      <c r="K46" s="75"/>
      <c r="L46" s="75"/>
      <c r="M46" s="75"/>
      <c r="N46" s="24" t="s">
        <v>310</v>
      </c>
      <c r="O46" s="16">
        <v>0.06</v>
      </c>
      <c r="P46" s="24" t="s">
        <v>163</v>
      </c>
      <c r="Q46" s="28">
        <v>0.01</v>
      </c>
      <c r="R46" s="70">
        <f t="shared" si="2"/>
        <v>6</v>
      </c>
      <c r="S46" s="47"/>
      <c r="T46" s="73">
        <f t="shared" si="3"/>
        <v>0</v>
      </c>
    </row>
    <row r="47" spans="1:20" ht="30.75" customHeight="1" x14ac:dyDescent="0.2">
      <c r="A47" s="28"/>
      <c r="B47" s="26"/>
      <c r="C47" s="28"/>
      <c r="D47" s="26"/>
      <c r="E47" s="26"/>
      <c r="F47" s="82"/>
      <c r="G47" s="75"/>
      <c r="H47" s="75"/>
      <c r="I47" s="75"/>
      <c r="J47" s="75"/>
      <c r="K47" s="75"/>
      <c r="L47" s="75"/>
      <c r="M47" s="75"/>
      <c r="N47" s="24" t="s">
        <v>310</v>
      </c>
      <c r="O47" s="16">
        <v>0.06</v>
      </c>
      <c r="P47" s="24" t="s">
        <v>164</v>
      </c>
      <c r="Q47" s="17">
        <v>0.02</v>
      </c>
      <c r="R47" s="70">
        <f t="shared" si="2"/>
        <v>3</v>
      </c>
      <c r="S47" s="47"/>
      <c r="T47" s="73">
        <f t="shared" si="3"/>
        <v>0</v>
      </c>
    </row>
    <row r="48" spans="1:20" ht="31.5" customHeight="1" x14ac:dyDescent="0.2">
      <c r="A48" s="28"/>
      <c r="B48" s="26"/>
      <c r="C48" s="28"/>
      <c r="D48" s="26"/>
      <c r="E48" s="26"/>
      <c r="F48" s="82" t="s">
        <v>29</v>
      </c>
      <c r="G48" s="75" t="s">
        <v>204</v>
      </c>
      <c r="H48" s="75"/>
      <c r="I48" s="75"/>
      <c r="J48" s="75"/>
      <c r="K48" s="75"/>
      <c r="L48" s="75"/>
      <c r="M48" s="75"/>
      <c r="N48" s="24" t="s">
        <v>310</v>
      </c>
      <c r="O48" s="16">
        <v>0.03</v>
      </c>
      <c r="P48" s="24" t="s">
        <v>161</v>
      </c>
      <c r="Q48" s="28">
        <v>3.0000000000000001E-3</v>
      </c>
      <c r="R48" s="70">
        <f t="shared" si="2"/>
        <v>10</v>
      </c>
      <c r="S48" s="47"/>
      <c r="T48" s="73">
        <f t="shared" si="3"/>
        <v>0</v>
      </c>
    </row>
    <row r="49" spans="1:20" ht="35.25" customHeight="1" x14ac:dyDescent="0.2">
      <c r="A49" s="28"/>
      <c r="B49" s="26"/>
      <c r="C49" s="28"/>
      <c r="D49" s="26"/>
      <c r="E49" s="26"/>
      <c r="F49" s="82"/>
      <c r="G49" s="75"/>
      <c r="H49" s="75"/>
      <c r="I49" s="75"/>
      <c r="J49" s="75"/>
      <c r="K49" s="75"/>
      <c r="L49" s="75"/>
      <c r="M49" s="75"/>
      <c r="N49" s="24" t="s">
        <v>310</v>
      </c>
      <c r="O49" s="16">
        <v>0.03</v>
      </c>
      <c r="P49" s="24" t="s">
        <v>162</v>
      </c>
      <c r="Q49" s="28">
        <v>4.0000000000000001E-3</v>
      </c>
      <c r="R49" s="70">
        <f t="shared" si="2"/>
        <v>7.5</v>
      </c>
      <c r="S49" s="47"/>
      <c r="T49" s="73">
        <f t="shared" si="3"/>
        <v>0</v>
      </c>
    </row>
    <row r="50" spans="1:20" ht="33" customHeight="1" x14ac:dyDescent="0.2">
      <c r="A50" s="28"/>
      <c r="B50" s="26"/>
      <c r="C50" s="28"/>
      <c r="D50" s="26"/>
      <c r="E50" s="26"/>
      <c r="F50" s="82"/>
      <c r="G50" s="75"/>
      <c r="H50" s="75"/>
      <c r="I50" s="75"/>
      <c r="J50" s="75"/>
      <c r="K50" s="75"/>
      <c r="L50" s="75"/>
      <c r="M50" s="75"/>
      <c r="N50" s="24" t="s">
        <v>310</v>
      </c>
      <c r="O50" s="16">
        <v>0.03</v>
      </c>
      <c r="P50" s="24" t="s">
        <v>163</v>
      </c>
      <c r="Q50" s="28">
        <v>0.01</v>
      </c>
      <c r="R50" s="70">
        <f t="shared" si="2"/>
        <v>3</v>
      </c>
      <c r="S50" s="47"/>
      <c r="T50" s="73">
        <f t="shared" si="3"/>
        <v>0</v>
      </c>
    </row>
    <row r="51" spans="1:20" ht="33" customHeight="1" x14ac:dyDescent="0.2">
      <c r="A51" s="28"/>
      <c r="B51" s="26"/>
      <c r="C51" s="28"/>
      <c r="D51" s="26"/>
      <c r="E51" s="26"/>
      <c r="F51" s="82"/>
      <c r="G51" s="75"/>
      <c r="H51" s="75"/>
      <c r="I51" s="75"/>
      <c r="J51" s="75"/>
      <c r="K51" s="75"/>
      <c r="L51" s="75"/>
      <c r="M51" s="75"/>
      <c r="N51" s="24" t="s">
        <v>310</v>
      </c>
      <c r="O51" s="16">
        <v>0.03</v>
      </c>
      <c r="P51" s="24" t="s">
        <v>164</v>
      </c>
      <c r="Q51" s="17">
        <v>0.02</v>
      </c>
      <c r="R51" s="70">
        <f t="shared" si="2"/>
        <v>1.5</v>
      </c>
      <c r="S51" s="47"/>
      <c r="T51" s="73">
        <f t="shared" si="3"/>
        <v>0</v>
      </c>
    </row>
    <row r="52" spans="1:20" ht="35.25" customHeight="1" x14ac:dyDescent="0.2">
      <c r="A52" s="49"/>
      <c r="B52" s="48"/>
      <c r="C52" s="49"/>
      <c r="D52" s="48"/>
      <c r="E52" s="48"/>
      <c r="F52" s="48" t="s">
        <v>186</v>
      </c>
      <c r="G52" s="75" t="s">
        <v>209</v>
      </c>
      <c r="H52" s="75"/>
      <c r="I52" s="75"/>
      <c r="J52" s="75"/>
      <c r="K52" s="75"/>
      <c r="L52" s="75"/>
      <c r="M52" s="48"/>
      <c r="N52" s="38" t="s">
        <v>310</v>
      </c>
      <c r="O52" s="16">
        <v>0.06</v>
      </c>
      <c r="P52" s="38" t="s">
        <v>163</v>
      </c>
      <c r="Q52" s="49">
        <v>0.01</v>
      </c>
      <c r="R52" s="70">
        <f t="shared" si="2"/>
        <v>6</v>
      </c>
      <c r="S52" s="47"/>
      <c r="T52" s="73">
        <f t="shared" si="3"/>
        <v>0</v>
      </c>
    </row>
    <row r="53" spans="1:20" ht="34.5" customHeight="1" x14ac:dyDescent="0.2">
      <c r="A53" s="49"/>
      <c r="B53" s="48"/>
      <c r="C53" s="49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38" t="s">
        <v>310</v>
      </c>
      <c r="O53" s="16">
        <v>0.06</v>
      </c>
      <c r="P53" s="38" t="s">
        <v>164</v>
      </c>
      <c r="Q53" s="17">
        <v>0.02</v>
      </c>
      <c r="R53" s="70">
        <f t="shared" si="2"/>
        <v>3</v>
      </c>
      <c r="S53" s="47"/>
      <c r="T53" s="73">
        <f t="shared" si="3"/>
        <v>0</v>
      </c>
    </row>
    <row r="54" spans="1:20" ht="31.5" customHeight="1" x14ac:dyDescent="0.2">
      <c r="A54" s="28"/>
      <c r="B54" s="26"/>
      <c r="C54" s="28"/>
      <c r="D54" s="26"/>
      <c r="E54" s="26"/>
      <c r="F54" s="82" t="s">
        <v>188</v>
      </c>
      <c r="G54" s="75" t="s">
        <v>210</v>
      </c>
      <c r="H54" s="75"/>
      <c r="I54" s="75"/>
      <c r="J54" s="75"/>
      <c r="K54" s="75"/>
      <c r="L54" s="75"/>
      <c r="M54" s="75"/>
      <c r="N54" s="24" t="s">
        <v>310</v>
      </c>
      <c r="O54" s="16">
        <v>0.06</v>
      </c>
      <c r="P54" s="24" t="s">
        <v>163</v>
      </c>
      <c r="Q54" s="28">
        <v>0.01</v>
      </c>
      <c r="R54" s="70">
        <f t="shared" si="2"/>
        <v>6</v>
      </c>
      <c r="S54" s="47">
        <f>8*12</f>
        <v>96</v>
      </c>
      <c r="T54" s="73">
        <f t="shared" si="3"/>
        <v>576</v>
      </c>
    </row>
    <row r="55" spans="1:20" ht="31.5" customHeight="1" x14ac:dyDescent="0.2">
      <c r="A55" s="28"/>
      <c r="B55" s="26"/>
      <c r="C55" s="28"/>
      <c r="D55" s="26"/>
      <c r="E55" s="26"/>
      <c r="F55" s="82"/>
      <c r="G55" s="75"/>
      <c r="H55" s="75"/>
      <c r="I55" s="75"/>
      <c r="J55" s="75"/>
      <c r="K55" s="75"/>
      <c r="L55" s="75"/>
      <c r="M55" s="75"/>
      <c r="N55" s="24" t="s">
        <v>310</v>
      </c>
      <c r="O55" s="16">
        <v>0.06</v>
      </c>
      <c r="P55" s="24" t="s">
        <v>164</v>
      </c>
      <c r="Q55" s="17">
        <v>0.02</v>
      </c>
      <c r="R55" s="70">
        <f t="shared" si="2"/>
        <v>3</v>
      </c>
      <c r="S55" s="47">
        <v>50</v>
      </c>
      <c r="T55" s="73">
        <f t="shared" si="3"/>
        <v>150</v>
      </c>
    </row>
    <row r="56" spans="1:20" ht="35.25" customHeight="1" x14ac:dyDescent="0.2">
      <c r="A56" s="49"/>
      <c r="B56" s="48"/>
      <c r="C56" s="49"/>
      <c r="D56" s="48"/>
      <c r="E56" s="48"/>
      <c r="F56" s="82" t="s">
        <v>189</v>
      </c>
      <c r="G56" s="75" t="s">
        <v>211</v>
      </c>
      <c r="H56" s="75"/>
      <c r="I56" s="75"/>
      <c r="J56" s="75"/>
      <c r="K56" s="75"/>
      <c r="L56" s="75"/>
      <c r="M56" s="75"/>
      <c r="N56" s="38" t="s">
        <v>310</v>
      </c>
      <c r="O56" s="16">
        <v>0.03</v>
      </c>
      <c r="P56" s="38" t="s">
        <v>161</v>
      </c>
      <c r="Q56" s="49">
        <v>3.0000000000000001E-3</v>
      </c>
      <c r="R56" s="70">
        <f t="shared" ref="R56:R119" si="4">O56/Q56</f>
        <v>10</v>
      </c>
      <c r="S56" s="47"/>
      <c r="T56" s="73">
        <f t="shared" ref="T56:T119" si="5">R56*S56</f>
        <v>0</v>
      </c>
    </row>
    <row r="57" spans="1:20" ht="36" customHeight="1" x14ac:dyDescent="0.2">
      <c r="A57" s="49"/>
      <c r="B57" s="48"/>
      <c r="C57" s="49"/>
      <c r="D57" s="48"/>
      <c r="E57" s="48"/>
      <c r="F57" s="82"/>
      <c r="G57" s="75"/>
      <c r="H57" s="75"/>
      <c r="I57" s="75"/>
      <c r="J57" s="75"/>
      <c r="K57" s="75"/>
      <c r="L57" s="75"/>
      <c r="M57" s="75"/>
      <c r="N57" s="38" t="s">
        <v>310</v>
      </c>
      <c r="O57" s="16">
        <v>0.03</v>
      </c>
      <c r="P57" s="38" t="s">
        <v>162</v>
      </c>
      <c r="Q57" s="49">
        <v>4.0000000000000001E-3</v>
      </c>
      <c r="R57" s="70">
        <f t="shared" si="4"/>
        <v>7.5</v>
      </c>
      <c r="S57" s="47"/>
      <c r="T57" s="73">
        <f t="shared" si="5"/>
        <v>0</v>
      </c>
    </row>
    <row r="58" spans="1:20" ht="35.25" customHeight="1" x14ac:dyDescent="0.2">
      <c r="A58" s="49"/>
      <c r="B58" s="48"/>
      <c r="C58" s="49"/>
      <c r="D58" s="48"/>
      <c r="E58" s="48"/>
      <c r="F58" s="82"/>
      <c r="G58" s="75"/>
      <c r="H58" s="75"/>
      <c r="I58" s="75"/>
      <c r="J58" s="75"/>
      <c r="K58" s="75"/>
      <c r="L58" s="75"/>
      <c r="M58" s="75"/>
      <c r="N58" s="38" t="s">
        <v>310</v>
      </c>
      <c r="O58" s="16">
        <v>0.03</v>
      </c>
      <c r="P58" s="38" t="s">
        <v>163</v>
      </c>
      <c r="Q58" s="49">
        <v>0.01</v>
      </c>
      <c r="R58" s="70">
        <f t="shared" si="4"/>
        <v>3</v>
      </c>
      <c r="S58" s="47"/>
      <c r="T58" s="73">
        <f t="shared" si="5"/>
        <v>0</v>
      </c>
    </row>
    <row r="59" spans="1:20" ht="33.950000000000003" customHeight="1" x14ac:dyDescent="0.2">
      <c r="A59" s="55"/>
      <c r="B59" s="52"/>
      <c r="C59" s="55"/>
      <c r="D59" s="52"/>
      <c r="E59" s="52"/>
      <c r="F59" s="83"/>
      <c r="G59" s="76"/>
      <c r="H59" s="76"/>
      <c r="I59" s="76"/>
      <c r="J59" s="76"/>
      <c r="K59" s="76"/>
      <c r="L59" s="76"/>
      <c r="M59" s="76"/>
      <c r="N59" s="42" t="s">
        <v>310</v>
      </c>
      <c r="O59" s="35">
        <v>0.03</v>
      </c>
      <c r="P59" s="42" t="s">
        <v>164</v>
      </c>
      <c r="Q59" s="36">
        <v>0.02</v>
      </c>
      <c r="R59" s="71">
        <f t="shared" si="4"/>
        <v>1.5</v>
      </c>
      <c r="S59" s="51"/>
      <c r="T59" s="74">
        <f t="shared" si="5"/>
        <v>0</v>
      </c>
    </row>
    <row r="60" spans="1:20" ht="34.5" customHeight="1" x14ac:dyDescent="0.2">
      <c r="A60" s="28"/>
      <c r="B60" s="26"/>
      <c r="C60" s="28"/>
      <c r="D60" s="26"/>
      <c r="E60" s="26"/>
      <c r="F60" s="82" t="s">
        <v>190</v>
      </c>
      <c r="G60" s="75" t="s">
        <v>212</v>
      </c>
      <c r="H60" s="75"/>
      <c r="I60" s="75"/>
      <c r="J60" s="75"/>
      <c r="K60" s="75"/>
      <c r="L60" s="75"/>
      <c r="M60" s="75"/>
      <c r="N60" s="24" t="s">
        <v>310</v>
      </c>
      <c r="O60" s="16">
        <v>0.03</v>
      </c>
      <c r="P60" s="24" t="s">
        <v>161</v>
      </c>
      <c r="Q60" s="28">
        <v>3.0000000000000001E-3</v>
      </c>
      <c r="R60" s="70">
        <f t="shared" si="4"/>
        <v>10</v>
      </c>
      <c r="S60" s="47"/>
      <c r="T60" s="73">
        <f t="shared" si="5"/>
        <v>0</v>
      </c>
    </row>
    <row r="61" spans="1:20" ht="34.5" customHeight="1" x14ac:dyDescent="0.2">
      <c r="A61" s="28"/>
      <c r="B61" s="26"/>
      <c r="C61" s="28"/>
      <c r="D61" s="26"/>
      <c r="E61" s="26"/>
      <c r="F61" s="82"/>
      <c r="G61" s="75"/>
      <c r="H61" s="75"/>
      <c r="I61" s="75"/>
      <c r="J61" s="75"/>
      <c r="K61" s="75"/>
      <c r="L61" s="75"/>
      <c r="M61" s="75"/>
      <c r="N61" s="24" t="s">
        <v>310</v>
      </c>
      <c r="O61" s="16">
        <v>0.03</v>
      </c>
      <c r="P61" s="24" t="s">
        <v>162</v>
      </c>
      <c r="Q61" s="28">
        <v>4.0000000000000001E-3</v>
      </c>
      <c r="R61" s="70">
        <f t="shared" si="4"/>
        <v>7.5</v>
      </c>
      <c r="S61" s="47"/>
      <c r="T61" s="73">
        <f t="shared" si="5"/>
        <v>0</v>
      </c>
    </row>
    <row r="62" spans="1:20" ht="30" customHeight="1" x14ac:dyDescent="0.2">
      <c r="A62" s="28"/>
      <c r="B62" s="26"/>
      <c r="C62" s="28"/>
      <c r="D62" s="26"/>
      <c r="E62" s="26"/>
      <c r="F62" s="82"/>
      <c r="G62" s="75"/>
      <c r="H62" s="75"/>
      <c r="I62" s="75"/>
      <c r="J62" s="75"/>
      <c r="K62" s="75"/>
      <c r="L62" s="75"/>
      <c r="M62" s="75"/>
      <c r="N62" s="24" t="s">
        <v>310</v>
      </c>
      <c r="O62" s="16">
        <v>0.03</v>
      </c>
      <c r="P62" s="24" t="s">
        <v>163</v>
      </c>
      <c r="Q62" s="28">
        <v>0.01</v>
      </c>
      <c r="R62" s="70">
        <f t="shared" si="4"/>
        <v>3</v>
      </c>
      <c r="S62" s="47"/>
      <c r="T62" s="73">
        <f t="shared" si="5"/>
        <v>0</v>
      </c>
    </row>
    <row r="63" spans="1:20" ht="33.75" customHeight="1" x14ac:dyDescent="0.2">
      <c r="A63" s="28"/>
      <c r="B63" s="26"/>
      <c r="C63" s="28"/>
      <c r="D63" s="26"/>
      <c r="E63" s="26"/>
      <c r="F63" s="82"/>
      <c r="G63" s="75"/>
      <c r="H63" s="75"/>
      <c r="I63" s="75"/>
      <c r="J63" s="75"/>
      <c r="K63" s="75"/>
      <c r="L63" s="75"/>
      <c r="M63" s="75"/>
      <c r="N63" s="24" t="s">
        <v>310</v>
      </c>
      <c r="O63" s="16">
        <v>0.03</v>
      </c>
      <c r="P63" s="24" t="s">
        <v>164</v>
      </c>
      <c r="Q63" s="17">
        <v>0.02</v>
      </c>
      <c r="R63" s="70">
        <f t="shared" si="4"/>
        <v>1.5</v>
      </c>
      <c r="S63" s="47"/>
      <c r="T63" s="73">
        <f t="shared" si="5"/>
        <v>0</v>
      </c>
    </row>
    <row r="64" spans="1:20" ht="35.25" customHeight="1" x14ac:dyDescent="0.2">
      <c r="A64" s="28"/>
      <c r="B64" s="26"/>
      <c r="C64" s="28"/>
      <c r="D64" s="26"/>
      <c r="E64" s="26"/>
      <c r="F64" s="26" t="s">
        <v>191</v>
      </c>
      <c r="G64" s="75" t="s">
        <v>213</v>
      </c>
      <c r="H64" s="75"/>
      <c r="I64" s="75"/>
      <c r="J64" s="75"/>
      <c r="K64" s="75"/>
      <c r="L64" s="75"/>
      <c r="M64" s="26"/>
      <c r="N64" s="24" t="s">
        <v>310</v>
      </c>
      <c r="O64" s="16">
        <v>0.03</v>
      </c>
      <c r="P64" s="24" t="s">
        <v>161</v>
      </c>
      <c r="Q64" s="28">
        <v>3.0000000000000001E-3</v>
      </c>
      <c r="R64" s="70">
        <f t="shared" si="4"/>
        <v>10</v>
      </c>
      <c r="S64" s="47"/>
      <c r="T64" s="73">
        <f t="shared" si="5"/>
        <v>0</v>
      </c>
    </row>
    <row r="65" spans="1:20" ht="33" customHeight="1" x14ac:dyDescent="0.2">
      <c r="A65" s="49"/>
      <c r="B65" s="48"/>
      <c r="C65" s="49"/>
      <c r="D65" s="48"/>
      <c r="E65" s="48"/>
      <c r="F65" s="48"/>
      <c r="G65" s="75"/>
      <c r="H65" s="75"/>
      <c r="I65" s="75"/>
      <c r="J65" s="75"/>
      <c r="K65" s="75"/>
      <c r="L65" s="75"/>
      <c r="M65" s="48"/>
      <c r="N65" s="38" t="s">
        <v>310</v>
      </c>
      <c r="O65" s="16">
        <v>0.03</v>
      </c>
      <c r="P65" s="38" t="s">
        <v>162</v>
      </c>
      <c r="Q65" s="49">
        <v>4.0000000000000001E-3</v>
      </c>
      <c r="R65" s="70">
        <f t="shared" si="4"/>
        <v>7.5</v>
      </c>
      <c r="S65" s="47"/>
      <c r="T65" s="73">
        <f t="shared" si="5"/>
        <v>0</v>
      </c>
    </row>
    <row r="66" spans="1:20" ht="33.75" customHeight="1" x14ac:dyDescent="0.2">
      <c r="A66" s="28"/>
      <c r="B66" s="26"/>
      <c r="C66" s="28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4" t="s">
        <v>310</v>
      </c>
      <c r="O66" s="16">
        <v>0.03</v>
      </c>
      <c r="P66" s="24" t="s">
        <v>163</v>
      </c>
      <c r="Q66" s="28">
        <v>0.01</v>
      </c>
      <c r="R66" s="70">
        <f t="shared" si="4"/>
        <v>3</v>
      </c>
      <c r="S66" s="47"/>
      <c r="T66" s="73">
        <f t="shared" si="5"/>
        <v>0</v>
      </c>
    </row>
    <row r="67" spans="1:20" ht="33" customHeight="1" x14ac:dyDescent="0.2">
      <c r="A67" s="28"/>
      <c r="B67" s="26"/>
      <c r="C67" s="28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4" t="s">
        <v>310</v>
      </c>
      <c r="O67" s="16">
        <v>0.03</v>
      </c>
      <c r="P67" s="24" t="s">
        <v>164</v>
      </c>
      <c r="Q67" s="17">
        <v>0.02</v>
      </c>
      <c r="R67" s="70">
        <f t="shared" si="4"/>
        <v>1.5</v>
      </c>
      <c r="S67" s="47"/>
      <c r="T67" s="73">
        <f t="shared" si="5"/>
        <v>0</v>
      </c>
    </row>
    <row r="68" spans="1:20" ht="35.25" customHeight="1" x14ac:dyDescent="0.2">
      <c r="A68" s="28"/>
      <c r="B68" s="26"/>
      <c r="C68" s="28"/>
      <c r="D68" s="26"/>
      <c r="E68" s="26"/>
      <c r="F68" s="82" t="s">
        <v>192</v>
      </c>
      <c r="G68" s="75" t="s">
        <v>214</v>
      </c>
      <c r="H68" s="75"/>
      <c r="I68" s="75"/>
      <c r="J68" s="75"/>
      <c r="K68" s="75"/>
      <c r="L68" s="75"/>
      <c r="M68" s="75"/>
      <c r="N68" s="24" t="s">
        <v>310</v>
      </c>
      <c r="O68" s="16">
        <v>0.03</v>
      </c>
      <c r="P68" s="24" t="s">
        <v>161</v>
      </c>
      <c r="Q68" s="28">
        <v>3.0000000000000001E-3</v>
      </c>
      <c r="R68" s="70">
        <f t="shared" si="4"/>
        <v>10</v>
      </c>
      <c r="S68" s="47"/>
      <c r="T68" s="73">
        <f t="shared" si="5"/>
        <v>0</v>
      </c>
    </row>
    <row r="69" spans="1:20" ht="35.25" customHeight="1" x14ac:dyDescent="0.2">
      <c r="A69" s="28"/>
      <c r="B69" s="26"/>
      <c r="C69" s="28"/>
      <c r="D69" s="26"/>
      <c r="E69" s="26"/>
      <c r="F69" s="82"/>
      <c r="G69" s="75"/>
      <c r="H69" s="75"/>
      <c r="I69" s="75"/>
      <c r="J69" s="75"/>
      <c r="K69" s="75"/>
      <c r="L69" s="75"/>
      <c r="M69" s="75"/>
      <c r="N69" s="24" t="s">
        <v>310</v>
      </c>
      <c r="O69" s="16">
        <v>0.03</v>
      </c>
      <c r="P69" s="24" t="s">
        <v>162</v>
      </c>
      <c r="Q69" s="28">
        <v>4.0000000000000001E-3</v>
      </c>
      <c r="R69" s="70">
        <f t="shared" si="4"/>
        <v>7.5</v>
      </c>
      <c r="S69" s="47"/>
      <c r="T69" s="73">
        <f t="shared" si="5"/>
        <v>0</v>
      </c>
    </row>
    <row r="70" spans="1:20" ht="33.75" customHeight="1" x14ac:dyDescent="0.2">
      <c r="A70" s="28"/>
      <c r="B70" s="26"/>
      <c r="C70" s="28"/>
      <c r="D70" s="26"/>
      <c r="E70" s="26"/>
      <c r="F70" s="82"/>
      <c r="G70" s="75"/>
      <c r="H70" s="75"/>
      <c r="I70" s="75"/>
      <c r="J70" s="75"/>
      <c r="K70" s="75"/>
      <c r="L70" s="75"/>
      <c r="M70" s="75"/>
      <c r="N70" s="24" t="s">
        <v>310</v>
      </c>
      <c r="O70" s="16">
        <v>0.03</v>
      </c>
      <c r="P70" s="24" t="s">
        <v>163</v>
      </c>
      <c r="Q70" s="28">
        <v>0.01</v>
      </c>
      <c r="R70" s="70">
        <f t="shared" si="4"/>
        <v>3</v>
      </c>
      <c r="S70" s="47"/>
      <c r="T70" s="73">
        <f t="shared" si="5"/>
        <v>0</v>
      </c>
    </row>
    <row r="71" spans="1:20" ht="35.25" customHeight="1" x14ac:dyDescent="0.2">
      <c r="A71" s="28"/>
      <c r="B71" s="26"/>
      <c r="C71" s="28"/>
      <c r="D71" s="26"/>
      <c r="E71" s="26"/>
      <c r="F71" s="82"/>
      <c r="G71" s="75"/>
      <c r="H71" s="75"/>
      <c r="I71" s="75"/>
      <c r="J71" s="75"/>
      <c r="K71" s="75"/>
      <c r="L71" s="75"/>
      <c r="M71" s="75"/>
      <c r="N71" s="24" t="s">
        <v>310</v>
      </c>
      <c r="O71" s="16">
        <v>0.03</v>
      </c>
      <c r="P71" s="24" t="s">
        <v>164</v>
      </c>
      <c r="Q71" s="17">
        <v>0.02</v>
      </c>
      <c r="R71" s="70">
        <f t="shared" si="4"/>
        <v>1.5</v>
      </c>
      <c r="S71" s="47"/>
      <c r="T71" s="73">
        <f t="shared" si="5"/>
        <v>0</v>
      </c>
    </row>
    <row r="72" spans="1:20" ht="15.95" customHeight="1" x14ac:dyDescent="0.2">
      <c r="A72" s="28"/>
      <c r="B72" s="26"/>
      <c r="C72" s="28"/>
      <c r="D72" s="26"/>
      <c r="E72" s="26">
        <v>3</v>
      </c>
      <c r="F72" s="85" t="s">
        <v>51</v>
      </c>
      <c r="G72" s="85"/>
      <c r="H72" s="85"/>
      <c r="I72" s="85"/>
      <c r="J72" s="85"/>
      <c r="K72" s="85"/>
      <c r="L72" s="85"/>
      <c r="M72" s="85"/>
      <c r="N72" s="24"/>
      <c r="O72" s="18" t="s">
        <v>0</v>
      </c>
      <c r="P72" s="27"/>
      <c r="Q72" s="28"/>
      <c r="R72" s="70"/>
      <c r="S72" s="47"/>
      <c r="T72" s="73"/>
    </row>
    <row r="73" spans="1:20" ht="30" customHeight="1" x14ac:dyDescent="0.2">
      <c r="A73" s="28"/>
      <c r="B73" s="26"/>
      <c r="C73" s="28"/>
      <c r="D73" s="26"/>
      <c r="E73" s="26"/>
      <c r="F73" s="48" t="s">
        <v>23</v>
      </c>
      <c r="G73" s="75" t="s">
        <v>215</v>
      </c>
      <c r="H73" s="75"/>
      <c r="I73" s="75"/>
      <c r="J73" s="75"/>
      <c r="K73" s="75"/>
      <c r="L73" s="75"/>
      <c r="M73" s="48"/>
      <c r="N73" s="24" t="s">
        <v>312</v>
      </c>
      <c r="O73" s="18">
        <v>0.02</v>
      </c>
      <c r="P73" s="24" t="s">
        <v>161</v>
      </c>
      <c r="Q73" s="28">
        <v>3.0000000000000001E-3</v>
      </c>
      <c r="R73" s="70">
        <f t="shared" si="4"/>
        <v>6.666666666666667</v>
      </c>
      <c r="S73" s="47">
        <f>(8*12*6)</f>
        <v>576</v>
      </c>
      <c r="T73" s="73">
        <f t="shared" si="5"/>
        <v>3840</v>
      </c>
    </row>
    <row r="74" spans="1:20" ht="18" customHeight="1" x14ac:dyDescent="0.2">
      <c r="A74" s="55"/>
      <c r="B74" s="52"/>
      <c r="C74" s="55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42" t="s">
        <v>312</v>
      </c>
      <c r="O74" s="37">
        <v>0.03</v>
      </c>
      <c r="P74" s="42" t="s">
        <v>162</v>
      </c>
      <c r="Q74" s="55">
        <v>4.0000000000000001E-3</v>
      </c>
      <c r="R74" s="71">
        <f t="shared" si="4"/>
        <v>7.5</v>
      </c>
      <c r="S74" s="51">
        <f>(20*12*6)</f>
        <v>1440</v>
      </c>
      <c r="T74" s="74">
        <f t="shared" si="5"/>
        <v>10800</v>
      </c>
    </row>
    <row r="75" spans="1:20" ht="30" customHeight="1" x14ac:dyDescent="0.2">
      <c r="A75" s="28"/>
      <c r="B75" s="26"/>
      <c r="C75" s="28"/>
      <c r="D75" s="26"/>
      <c r="E75" s="26"/>
      <c r="F75" s="48"/>
      <c r="G75" s="48"/>
      <c r="H75" s="48"/>
      <c r="I75" s="48"/>
      <c r="J75" s="48"/>
      <c r="K75" s="48"/>
      <c r="L75" s="48"/>
      <c r="M75" s="48"/>
      <c r="N75" s="24" t="s">
        <v>312</v>
      </c>
      <c r="O75" s="18">
        <v>0.08</v>
      </c>
      <c r="P75" s="24" t="s">
        <v>163</v>
      </c>
      <c r="Q75" s="28">
        <v>0.01</v>
      </c>
      <c r="R75" s="70">
        <f t="shared" si="4"/>
        <v>8</v>
      </c>
      <c r="S75" s="47">
        <f>(30*12*6)</f>
        <v>2160</v>
      </c>
      <c r="T75" s="73">
        <f t="shared" si="5"/>
        <v>17280</v>
      </c>
    </row>
    <row r="76" spans="1:20" ht="18" customHeight="1" x14ac:dyDescent="0.2">
      <c r="A76" s="28"/>
      <c r="B76" s="26"/>
      <c r="C76" s="28"/>
      <c r="D76" s="26"/>
      <c r="E76" s="26"/>
      <c r="F76" s="48"/>
      <c r="G76" s="48"/>
      <c r="H76" s="48"/>
      <c r="I76" s="48"/>
      <c r="J76" s="48"/>
      <c r="K76" s="48"/>
      <c r="L76" s="48"/>
      <c r="M76" s="48"/>
      <c r="N76" s="24" t="s">
        <v>312</v>
      </c>
      <c r="O76" s="18">
        <v>0.16</v>
      </c>
      <c r="P76" s="24" t="s">
        <v>164</v>
      </c>
      <c r="Q76" s="17">
        <v>0.02</v>
      </c>
      <c r="R76" s="70">
        <f t="shared" si="4"/>
        <v>8</v>
      </c>
      <c r="S76" s="47">
        <f>(22*12*6)</f>
        <v>1584</v>
      </c>
      <c r="T76" s="73">
        <f t="shared" si="5"/>
        <v>12672</v>
      </c>
    </row>
    <row r="77" spans="1:20" ht="31.5" customHeight="1" x14ac:dyDescent="0.2">
      <c r="A77" s="28"/>
      <c r="B77" s="26"/>
      <c r="C77" s="28"/>
      <c r="D77" s="26"/>
      <c r="E77" s="26"/>
      <c r="F77" s="26" t="s">
        <v>26</v>
      </c>
      <c r="G77" s="75" t="s">
        <v>216</v>
      </c>
      <c r="H77" s="75"/>
      <c r="I77" s="75"/>
      <c r="J77" s="75"/>
      <c r="K77" s="75"/>
      <c r="L77" s="75"/>
      <c r="M77" s="26"/>
      <c r="N77" s="24" t="s">
        <v>312</v>
      </c>
      <c r="O77" s="18">
        <v>0.02</v>
      </c>
      <c r="P77" s="24" t="s">
        <v>161</v>
      </c>
      <c r="Q77" s="28">
        <v>3.0000000000000001E-3</v>
      </c>
      <c r="R77" s="70">
        <f t="shared" si="4"/>
        <v>6.666666666666667</v>
      </c>
      <c r="S77" s="47">
        <f>(2*4*12)</f>
        <v>96</v>
      </c>
      <c r="T77" s="73">
        <f t="shared" si="5"/>
        <v>640</v>
      </c>
    </row>
    <row r="78" spans="1:20" ht="18" customHeight="1" x14ac:dyDescent="0.2">
      <c r="A78" s="28"/>
      <c r="B78" s="26"/>
      <c r="C78" s="28"/>
      <c r="D78" s="26"/>
      <c r="E78" s="26"/>
      <c r="F78" s="26"/>
      <c r="G78" s="75"/>
      <c r="H78" s="75"/>
      <c r="I78" s="75"/>
      <c r="J78" s="75"/>
      <c r="K78" s="75"/>
      <c r="L78" s="75"/>
      <c r="M78" s="26"/>
      <c r="N78" s="24" t="s">
        <v>312</v>
      </c>
      <c r="O78" s="18">
        <v>0.03</v>
      </c>
      <c r="P78" s="24" t="s">
        <v>162</v>
      </c>
      <c r="Q78" s="28">
        <v>4.0000000000000001E-3</v>
      </c>
      <c r="R78" s="70">
        <f t="shared" si="4"/>
        <v>7.5</v>
      </c>
      <c r="S78" s="47">
        <f>(8*4*12)</f>
        <v>384</v>
      </c>
      <c r="T78" s="73">
        <f t="shared" si="5"/>
        <v>2880</v>
      </c>
    </row>
    <row r="79" spans="1:20" ht="33" customHeight="1" x14ac:dyDescent="0.2">
      <c r="A79" s="49"/>
      <c r="B79" s="48"/>
      <c r="C79" s="49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38" t="s">
        <v>312</v>
      </c>
      <c r="O79" s="18">
        <v>0.08</v>
      </c>
      <c r="P79" s="38" t="s">
        <v>163</v>
      </c>
      <c r="Q79" s="49">
        <v>0.01</v>
      </c>
      <c r="R79" s="70">
        <f t="shared" si="4"/>
        <v>8</v>
      </c>
      <c r="S79" s="47">
        <f>(8*4*12)</f>
        <v>384</v>
      </c>
      <c r="T79" s="73">
        <f t="shared" si="5"/>
        <v>3072</v>
      </c>
    </row>
    <row r="80" spans="1:20" ht="18" customHeight="1" x14ac:dyDescent="0.2">
      <c r="A80" s="49"/>
      <c r="B80" s="48"/>
      <c r="C80" s="49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38" t="s">
        <v>312</v>
      </c>
      <c r="O80" s="18">
        <v>0.16</v>
      </c>
      <c r="P80" s="38" t="s">
        <v>164</v>
      </c>
      <c r="Q80" s="17">
        <v>0.02</v>
      </c>
      <c r="R80" s="70">
        <f t="shared" si="4"/>
        <v>8</v>
      </c>
      <c r="S80" s="47">
        <f>(8*4*12)</f>
        <v>384</v>
      </c>
      <c r="T80" s="73">
        <f t="shared" si="5"/>
        <v>3072</v>
      </c>
    </row>
    <row r="81" spans="1:20" ht="18" customHeight="1" x14ac:dyDescent="0.2">
      <c r="A81" s="28"/>
      <c r="B81" s="26"/>
      <c r="C81" s="28"/>
      <c r="D81" s="26"/>
      <c r="E81" s="26"/>
      <c r="F81" s="82" t="s">
        <v>157</v>
      </c>
      <c r="G81" s="75" t="s">
        <v>217</v>
      </c>
      <c r="H81" s="75"/>
      <c r="I81" s="75"/>
      <c r="J81" s="75"/>
      <c r="K81" s="75"/>
      <c r="L81" s="75"/>
      <c r="M81" s="75"/>
      <c r="N81" s="24" t="s">
        <v>312</v>
      </c>
      <c r="O81" s="16">
        <v>0.01</v>
      </c>
      <c r="P81" s="24" t="s">
        <v>162</v>
      </c>
      <c r="Q81" s="28">
        <v>4.0000000000000001E-3</v>
      </c>
      <c r="R81" s="70">
        <f t="shared" si="4"/>
        <v>2.5</v>
      </c>
      <c r="S81" s="47"/>
      <c r="T81" s="73">
        <f t="shared" si="5"/>
        <v>0</v>
      </c>
    </row>
    <row r="82" spans="1:20" ht="32.25" customHeight="1" x14ac:dyDescent="0.2">
      <c r="A82" s="28"/>
      <c r="B82" s="26"/>
      <c r="C82" s="28"/>
      <c r="D82" s="26"/>
      <c r="E82" s="26"/>
      <c r="F82" s="82"/>
      <c r="G82" s="75"/>
      <c r="H82" s="75"/>
      <c r="I82" s="75"/>
      <c r="J82" s="75"/>
      <c r="K82" s="75"/>
      <c r="L82" s="75"/>
      <c r="M82" s="75"/>
      <c r="N82" s="24" t="s">
        <v>312</v>
      </c>
      <c r="O82" s="16">
        <v>0.03</v>
      </c>
      <c r="P82" s="24" t="s">
        <v>163</v>
      </c>
      <c r="Q82" s="28">
        <v>0.01</v>
      </c>
      <c r="R82" s="70">
        <f t="shared" si="4"/>
        <v>3</v>
      </c>
      <c r="S82" s="47">
        <v>10</v>
      </c>
      <c r="T82" s="73">
        <f t="shared" si="5"/>
        <v>30</v>
      </c>
    </row>
    <row r="83" spans="1:20" ht="18" customHeight="1" x14ac:dyDescent="0.2">
      <c r="A83" s="28"/>
      <c r="B83" s="26"/>
      <c r="C83" s="28"/>
      <c r="D83" s="26"/>
      <c r="E83" s="26"/>
      <c r="F83" s="82"/>
      <c r="G83" s="75"/>
      <c r="H83" s="75"/>
      <c r="I83" s="75"/>
      <c r="J83" s="75"/>
      <c r="K83" s="75"/>
      <c r="L83" s="75"/>
      <c r="M83" s="75"/>
      <c r="N83" s="24" t="s">
        <v>312</v>
      </c>
      <c r="O83" s="16">
        <v>0.06</v>
      </c>
      <c r="P83" s="24" t="s">
        <v>164</v>
      </c>
      <c r="Q83" s="17">
        <v>0.02</v>
      </c>
      <c r="R83" s="70">
        <f t="shared" si="4"/>
        <v>3</v>
      </c>
      <c r="S83" s="47">
        <v>10</v>
      </c>
      <c r="T83" s="73">
        <f t="shared" si="5"/>
        <v>30</v>
      </c>
    </row>
    <row r="84" spans="1:20" ht="33.75" customHeight="1" x14ac:dyDescent="0.2">
      <c r="A84" s="28"/>
      <c r="B84" s="26"/>
      <c r="C84" s="28"/>
      <c r="D84" s="26"/>
      <c r="E84" s="82">
        <v>4</v>
      </c>
      <c r="F84" s="85" t="s">
        <v>55</v>
      </c>
      <c r="G84" s="85"/>
      <c r="H84" s="85"/>
      <c r="I84" s="85"/>
      <c r="J84" s="85"/>
      <c r="K84" s="85"/>
      <c r="L84" s="85"/>
      <c r="M84" s="85"/>
      <c r="N84" s="24"/>
      <c r="O84" s="18"/>
      <c r="P84" s="27"/>
      <c r="Q84" s="28"/>
      <c r="R84" s="70"/>
      <c r="S84" s="47"/>
      <c r="T84" s="73"/>
    </row>
    <row r="85" spans="1:20" ht="34.5" customHeight="1" x14ac:dyDescent="0.2">
      <c r="A85" s="28"/>
      <c r="B85" s="26"/>
      <c r="C85" s="28"/>
      <c r="D85" s="26"/>
      <c r="E85" s="82"/>
      <c r="F85" s="26" t="s">
        <v>23</v>
      </c>
      <c r="G85" s="85" t="s">
        <v>56</v>
      </c>
      <c r="H85" s="85"/>
      <c r="I85" s="85"/>
      <c r="J85" s="85"/>
      <c r="K85" s="85"/>
      <c r="L85" s="85"/>
      <c r="M85" s="85"/>
      <c r="N85" s="24" t="s">
        <v>57</v>
      </c>
      <c r="O85" s="16">
        <v>0.02</v>
      </c>
      <c r="P85" s="24" t="s">
        <v>162</v>
      </c>
      <c r="Q85" s="28">
        <v>4.0000000000000001E-3</v>
      </c>
      <c r="R85" s="70">
        <f t="shared" si="4"/>
        <v>5</v>
      </c>
      <c r="S85" s="47"/>
      <c r="T85" s="73">
        <f t="shared" si="5"/>
        <v>0</v>
      </c>
    </row>
    <row r="86" spans="1:20" ht="34.5" customHeight="1" x14ac:dyDescent="0.2">
      <c r="A86" s="28"/>
      <c r="B86" s="26"/>
      <c r="C86" s="28"/>
      <c r="D86" s="26"/>
      <c r="E86" s="82"/>
      <c r="F86" s="26" t="s">
        <v>26</v>
      </c>
      <c r="G86" s="85" t="s">
        <v>58</v>
      </c>
      <c r="H86" s="85"/>
      <c r="I86" s="85"/>
      <c r="J86" s="85"/>
      <c r="K86" s="85"/>
      <c r="L86" s="85"/>
      <c r="M86" s="85"/>
      <c r="N86" s="24" t="s">
        <v>57</v>
      </c>
      <c r="O86" s="16">
        <v>0.05</v>
      </c>
      <c r="P86" s="24" t="s">
        <v>163</v>
      </c>
      <c r="Q86" s="28">
        <v>0.01</v>
      </c>
      <c r="R86" s="70">
        <f t="shared" si="4"/>
        <v>5</v>
      </c>
      <c r="S86" s="47"/>
      <c r="T86" s="73">
        <f t="shared" si="5"/>
        <v>0</v>
      </c>
    </row>
    <row r="87" spans="1:20" ht="18" customHeight="1" x14ac:dyDescent="0.2">
      <c r="A87" s="28"/>
      <c r="B87" s="26"/>
      <c r="C87" s="28"/>
      <c r="D87" s="26"/>
      <c r="E87" s="82"/>
      <c r="F87" s="26" t="s">
        <v>157</v>
      </c>
      <c r="G87" s="85" t="s">
        <v>59</v>
      </c>
      <c r="H87" s="85"/>
      <c r="I87" s="85"/>
      <c r="J87" s="85"/>
      <c r="K87" s="85"/>
      <c r="L87" s="85"/>
      <c r="M87" s="85"/>
      <c r="N87" s="24" t="s">
        <v>57</v>
      </c>
      <c r="O87" s="16">
        <v>0.09</v>
      </c>
      <c r="P87" s="24" t="s">
        <v>164</v>
      </c>
      <c r="Q87" s="17">
        <v>0.02</v>
      </c>
      <c r="R87" s="70">
        <f t="shared" si="4"/>
        <v>4.5</v>
      </c>
      <c r="S87" s="47"/>
      <c r="T87" s="73">
        <f t="shared" si="5"/>
        <v>0</v>
      </c>
    </row>
    <row r="88" spans="1:20" ht="17.100000000000001" customHeight="1" x14ac:dyDescent="0.2">
      <c r="A88" s="28"/>
      <c r="B88" s="26"/>
      <c r="C88" s="28" t="s">
        <v>169</v>
      </c>
      <c r="D88" s="75" t="s">
        <v>176</v>
      </c>
      <c r="E88" s="26" t="s">
        <v>120</v>
      </c>
      <c r="F88" s="75" t="s">
        <v>121</v>
      </c>
      <c r="G88" s="75"/>
      <c r="H88" s="75"/>
      <c r="I88" s="75"/>
      <c r="J88" s="75"/>
      <c r="K88" s="75"/>
      <c r="L88" s="75"/>
      <c r="M88" s="75"/>
      <c r="N88" s="24"/>
      <c r="O88" s="18"/>
      <c r="P88" s="27"/>
      <c r="Q88" s="28"/>
      <c r="R88" s="70"/>
      <c r="S88" s="47"/>
      <c r="T88" s="73"/>
    </row>
    <row r="89" spans="1:20" ht="33" customHeight="1" x14ac:dyDescent="0.2">
      <c r="A89" s="28"/>
      <c r="B89" s="26"/>
      <c r="C89" s="28"/>
      <c r="D89" s="75"/>
      <c r="E89" s="26"/>
      <c r="F89" s="82" t="s">
        <v>23</v>
      </c>
      <c r="G89" s="75" t="s">
        <v>218</v>
      </c>
      <c r="H89" s="75"/>
      <c r="I89" s="75"/>
      <c r="J89" s="75"/>
      <c r="K89" s="75"/>
      <c r="L89" s="75"/>
      <c r="M89" s="75"/>
      <c r="N89" s="24" t="s">
        <v>181</v>
      </c>
      <c r="O89" s="18">
        <v>0.09</v>
      </c>
      <c r="P89" s="24" t="s">
        <v>163</v>
      </c>
      <c r="Q89" s="28">
        <v>0.01</v>
      </c>
      <c r="R89" s="70">
        <f t="shared" si="4"/>
        <v>9</v>
      </c>
      <c r="S89" s="47"/>
      <c r="T89" s="73">
        <f t="shared" si="5"/>
        <v>0</v>
      </c>
    </row>
    <row r="90" spans="1:20" ht="17.100000000000001" customHeight="1" x14ac:dyDescent="0.2">
      <c r="A90" s="28"/>
      <c r="B90" s="26"/>
      <c r="C90" s="28"/>
      <c r="D90" s="75"/>
      <c r="E90" s="26"/>
      <c r="F90" s="82"/>
      <c r="G90" s="75"/>
      <c r="H90" s="75"/>
      <c r="I90" s="75"/>
      <c r="J90" s="75"/>
      <c r="K90" s="75"/>
      <c r="L90" s="75"/>
      <c r="M90" s="75"/>
      <c r="N90" s="24" t="s">
        <v>181</v>
      </c>
      <c r="O90" s="18">
        <v>0.11</v>
      </c>
      <c r="P90" s="24" t="s">
        <v>164</v>
      </c>
      <c r="Q90" s="17">
        <v>0.02</v>
      </c>
      <c r="R90" s="70">
        <f t="shared" si="4"/>
        <v>5.5</v>
      </c>
      <c r="S90" s="47"/>
      <c r="T90" s="73">
        <f t="shared" si="5"/>
        <v>0</v>
      </c>
    </row>
    <row r="91" spans="1:20" ht="35.25" customHeight="1" x14ac:dyDescent="0.2">
      <c r="A91" s="28"/>
      <c r="B91" s="26"/>
      <c r="C91" s="28"/>
      <c r="D91" s="48"/>
      <c r="E91" s="26"/>
      <c r="F91" s="48" t="s">
        <v>26</v>
      </c>
      <c r="G91" s="75" t="s">
        <v>219</v>
      </c>
      <c r="H91" s="75"/>
      <c r="I91" s="75"/>
      <c r="J91" s="75"/>
      <c r="K91" s="75"/>
      <c r="L91" s="75"/>
      <c r="M91" s="48"/>
      <c r="N91" s="24" t="s">
        <v>181</v>
      </c>
      <c r="O91" s="16">
        <v>0.03</v>
      </c>
      <c r="P91" s="24" t="s">
        <v>161</v>
      </c>
      <c r="Q91" s="28">
        <v>3.0000000000000001E-3</v>
      </c>
      <c r="R91" s="70">
        <f t="shared" si="4"/>
        <v>10</v>
      </c>
      <c r="S91" s="47"/>
      <c r="T91" s="73">
        <f t="shared" si="5"/>
        <v>0</v>
      </c>
    </row>
    <row r="92" spans="1:20" ht="17.100000000000001" customHeight="1" x14ac:dyDescent="0.2">
      <c r="A92" s="28"/>
      <c r="B92" s="26"/>
      <c r="C92" s="28"/>
      <c r="D92" s="48"/>
      <c r="E92" s="26"/>
      <c r="F92" s="48"/>
      <c r="G92" s="48"/>
      <c r="H92" s="48"/>
      <c r="I92" s="48"/>
      <c r="J92" s="48"/>
      <c r="K92" s="48"/>
      <c r="L92" s="48"/>
      <c r="M92" s="48"/>
      <c r="N92" s="24" t="s">
        <v>181</v>
      </c>
      <c r="O92" s="16">
        <v>0.05</v>
      </c>
      <c r="P92" s="24" t="s">
        <v>162</v>
      </c>
      <c r="Q92" s="28">
        <v>4.0000000000000001E-3</v>
      </c>
      <c r="R92" s="70">
        <f t="shared" si="4"/>
        <v>12.5</v>
      </c>
      <c r="S92" s="47">
        <v>18</v>
      </c>
      <c r="T92" s="73">
        <f t="shared" si="5"/>
        <v>225</v>
      </c>
    </row>
    <row r="93" spans="1:20" ht="33.950000000000003" customHeight="1" x14ac:dyDescent="0.2">
      <c r="A93" s="55"/>
      <c r="B93" s="52"/>
      <c r="C93" s="55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42" t="s">
        <v>181</v>
      </c>
      <c r="O93" s="35">
        <v>0.08</v>
      </c>
      <c r="P93" s="42" t="s">
        <v>163</v>
      </c>
      <c r="Q93" s="55">
        <v>0.01</v>
      </c>
      <c r="R93" s="71">
        <f t="shared" si="4"/>
        <v>8</v>
      </c>
      <c r="S93" s="51">
        <v>18</v>
      </c>
      <c r="T93" s="74">
        <f t="shared" si="5"/>
        <v>144</v>
      </c>
    </row>
    <row r="94" spans="1:20" ht="17.100000000000001" customHeight="1" x14ac:dyDescent="0.2">
      <c r="A94" s="28"/>
      <c r="B94" s="26"/>
      <c r="C94" s="28"/>
      <c r="D94" s="48"/>
      <c r="E94" s="26"/>
      <c r="F94" s="48"/>
      <c r="G94" s="48"/>
      <c r="H94" s="48"/>
      <c r="I94" s="48"/>
      <c r="J94" s="48"/>
      <c r="K94" s="48"/>
      <c r="L94" s="48"/>
      <c r="M94" s="48"/>
      <c r="N94" s="24" t="s">
        <v>181</v>
      </c>
      <c r="O94" s="16">
        <v>0.1</v>
      </c>
      <c r="P94" s="24" t="s">
        <v>164</v>
      </c>
      <c r="Q94" s="17">
        <v>0.02</v>
      </c>
      <c r="R94" s="70">
        <f t="shared" si="4"/>
        <v>5</v>
      </c>
      <c r="S94" s="47">
        <v>18</v>
      </c>
      <c r="T94" s="73">
        <f t="shared" si="5"/>
        <v>90</v>
      </c>
    </row>
    <row r="95" spans="1:20" ht="31.5" customHeight="1" x14ac:dyDescent="0.2">
      <c r="A95" s="49"/>
      <c r="B95" s="48"/>
      <c r="C95" s="49"/>
      <c r="D95" s="48"/>
      <c r="E95" s="48"/>
      <c r="F95" s="48" t="s">
        <v>42</v>
      </c>
      <c r="G95" s="75" t="s">
        <v>220</v>
      </c>
      <c r="H95" s="75"/>
      <c r="I95" s="75"/>
      <c r="J95" s="75"/>
      <c r="K95" s="75"/>
      <c r="L95" s="75"/>
      <c r="M95" s="38"/>
      <c r="N95" s="38" t="s">
        <v>181</v>
      </c>
      <c r="O95" s="16">
        <v>0.03</v>
      </c>
      <c r="P95" s="38" t="s">
        <v>161</v>
      </c>
      <c r="Q95" s="49">
        <v>3.0000000000000001E-3</v>
      </c>
      <c r="R95" s="70">
        <f t="shared" si="4"/>
        <v>10</v>
      </c>
      <c r="S95" s="47"/>
      <c r="T95" s="73">
        <f t="shared" si="5"/>
        <v>0</v>
      </c>
    </row>
    <row r="96" spans="1:20" ht="17.100000000000001" customHeight="1" x14ac:dyDescent="0.2">
      <c r="A96" s="49"/>
      <c r="B96" s="48"/>
      <c r="C96" s="49"/>
      <c r="D96" s="48"/>
      <c r="E96" s="48"/>
      <c r="F96" s="48"/>
      <c r="G96" s="48"/>
      <c r="H96" s="48"/>
      <c r="I96" s="48"/>
      <c r="J96" s="48"/>
      <c r="K96" s="48"/>
      <c r="L96" s="48"/>
      <c r="M96" s="38"/>
      <c r="N96" s="38" t="s">
        <v>181</v>
      </c>
      <c r="O96" s="16">
        <v>0.05</v>
      </c>
      <c r="P96" s="38" t="s">
        <v>162</v>
      </c>
      <c r="Q96" s="49">
        <v>4.0000000000000001E-3</v>
      </c>
      <c r="R96" s="70">
        <f t="shared" si="4"/>
        <v>12.5</v>
      </c>
      <c r="S96" s="47">
        <v>4</v>
      </c>
      <c r="T96" s="73">
        <f t="shared" si="5"/>
        <v>50</v>
      </c>
    </row>
    <row r="97" spans="1:20" ht="33" customHeight="1" x14ac:dyDescent="0.2">
      <c r="A97" s="28"/>
      <c r="B97" s="26"/>
      <c r="C97" s="28"/>
      <c r="D97" s="26"/>
      <c r="E97" s="26"/>
      <c r="F97" s="26"/>
      <c r="G97" s="26"/>
      <c r="H97" s="26"/>
      <c r="I97" s="26"/>
      <c r="J97" s="26"/>
      <c r="K97" s="26"/>
      <c r="L97" s="26"/>
      <c r="M97" s="24" t="s">
        <v>195</v>
      </c>
      <c r="N97" s="24" t="s">
        <v>181</v>
      </c>
      <c r="O97" s="16">
        <v>0.08</v>
      </c>
      <c r="P97" s="24" t="s">
        <v>163</v>
      </c>
      <c r="Q97" s="28">
        <v>0.01</v>
      </c>
      <c r="R97" s="70">
        <f t="shared" si="4"/>
        <v>8</v>
      </c>
      <c r="S97" s="47">
        <v>4</v>
      </c>
      <c r="T97" s="73">
        <f t="shared" si="5"/>
        <v>32</v>
      </c>
    </row>
    <row r="98" spans="1:20" ht="17.100000000000001" customHeight="1" x14ac:dyDescent="0.2">
      <c r="A98" s="28"/>
      <c r="B98" s="26"/>
      <c r="C98" s="28"/>
      <c r="D98" s="26"/>
      <c r="E98" s="26"/>
      <c r="F98" s="26"/>
      <c r="G98" s="26"/>
      <c r="H98" s="26"/>
      <c r="I98" s="26"/>
      <c r="J98" s="26"/>
      <c r="K98" s="26"/>
      <c r="L98" s="26"/>
      <c r="M98" s="24"/>
      <c r="N98" s="24" t="s">
        <v>181</v>
      </c>
      <c r="O98" s="16">
        <v>0.1</v>
      </c>
      <c r="P98" s="24" t="s">
        <v>164</v>
      </c>
      <c r="Q98" s="17">
        <v>0.02</v>
      </c>
      <c r="R98" s="70">
        <f t="shared" si="4"/>
        <v>5</v>
      </c>
      <c r="S98" s="47">
        <v>4</v>
      </c>
      <c r="T98" s="73">
        <f t="shared" si="5"/>
        <v>20</v>
      </c>
    </row>
    <row r="99" spans="1:20" ht="31.5" customHeight="1" x14ac:dyDescent="0.2">
      <c r="A99" s="28"/>
      <c r="B99" s="26"/>
      <c r="C99" s="28"/>
      <c r="D99" s="26"/>
      <c r="E99" s="26"/>
      <c r="F99" s="24" t="s">
        <v>29</v>
      </c>
      <c r="G99" s="75" t="s">
        <v>222</v>
      </c>
      <c r="H99" s="75"/>
      <c r="I99" s="75"/>
      <c r="J99" s="75"/>
      <c r="K99" s="75"/>
      <c r="L99" s="75"/>
      <c r="M99" s="24"/>
      <c r="N99" s="24" t="s">
        <v>181</v>
      </c>
      <c r="O99" s="16">
        <v>0.09</v>
      </c>
      <c r="P99" s="24" t="s">
        <v>163</v>
      </c>
      <c r="Q99" s="28">
        <v>0.01</v>
      </c>
      <c r="R99" s="70">
        <f t="shared" si="4"/>
        <v>9</v>
      </c>
      <c r="S99" s="47"/>
      <c r="T99" s="73">
        <f t="shared" si="5"/>
        <v>0</v>
      </c>
    </row>
    <row r="100" spans="1:20" ht="17.100000000000001" customHeight="1" x14ac:dyDescent="0.2">
      <c r="A100" s="28"/>
      <c r="B100" s="26"/>
      <c r="C100" s="28"/>
      <c r="D100" s="26"/>
      <c r="E100" s="75" t="s">
        <v>124</v>
      </c>
      <c r="F100" s="85" t="s">
        <v>125</v>
      </c>
      <c r="G100" s="85"/>
      <c r="H100" s="85"/>
      <c r="I100" s="85"/>
      <c r="J100" s="85"/>
      <c r="K100" s="85"/>
      <c r="L100" s="85"/>
      <c r="M100" s="85"/>
      <c r="N100" s="24"/>
      <c r="O100" s="18"/>
      <c r="P100" s="27"/>
      <c r="Q100" s="28"/>
      <c r="R100" s="70"/>
      <c r="S100" s="47"/>
      <c r="T100" s="73"/>
    </row>
    <row r="101" spans="1:20" ht="31.5" customHeight="1" x14ac:dyDescent="0.2">
      <c r="A101" s="28"/>
      <c r="B101" s="26"/>
      <c r="C101" s="28"/>
      <c r="D101" s="26"/>
      <c r="E101" s="75"/>
      <c r="F101" s="82" t="s">
        <v>23</v>
      </c>
      <c r="G101" s="75" t="s">
        <v>221</v>
      </c>
      <c r="H101" s="75"/>
      <c r="I101" s="75"/>
      <c r="J101" s="75"/>
      <c r="K101" s="75"/>
      <c r="L101" s="75"/>
      <c r="M101" s="75"/>
      <c r="N101" s="24" t="s">
        <v>181</v>
      </c>
      <c r="O101" s="16">
        <v>0.02</v>
      </c>
      <c r="P101" s="24" t="s">
        <v>161</v>
      </c>
      <c r="Q101" s="28">
        <v>3.0000000000000001E-3</v>
      </c>
      <c r="R101" s="70">
        <f t="shared" si="4"/>
        <v>6.666666666666667</v>
      </c>
      <c r="S101" s="47"/>
      <c r="T101" s="73">
        <f t="shared" si="5"/>
        <v>0</v>
      </c>
    </row>
    <row r="102" spans="1:20" ht="19.5" customHeight="1" x14ac:dyDescent="0.2">
      <c r="A102" s="28"/>
      <c r="B102" s="26"/>
      <c r="C102" s="28"/>
      <c r="D102" s="26"/>
      <c r="E102" s="75"/>
      <c r="F102" s="82"/>
      <c r="G102" s="75"/>
      <c r="H102" s="75"/>
      <c r="I102" s="75"/>
      <c r="J102" s="75"/>
      <c r="K102" s="75"/>
      <c r="L102" s="75"/>
      <c r="M102" s="75"/>
      <c r="N102" s="24" t="s">
        <v>181</v>
      </c>
      <c r="O102" s="16">
        <v>0.03</v>
      </c>
      <c r="P102" s="24" t="s">
        <v>162</v>
      </c>
      <c r="Q102" s="28">
        <v>4.0000000000000001E-3</v>
      </c>
      <c r="R102" s="70">
        <f t="shared" si="4"/>
        <v>7.5</v>
      </c>
      <c r="S102" s="47"/>
      <c r="T102" s="73">
        <f t="shared" si="5"/>
        <v>0</v>
      </c>
    </row>
    <row r="103" spans="1:20" ht="33" customHeight="1" x14ac:dyDescent="0.2">
      <c r="A103" s="28"/>
      <c r="B103" s="26"/>
      <c r="C103" s="28"/>
      <c r="D103" s="26"/>
      <c r="E103" s="75"/>
      <c r="F103" s="82"/>
      <c r="G103" s="75"/>
      <c r="H103" s="75"/>
      <c r="I103" s="75"/>
      <c r="J103" s="75"/>
      <c r="K103" s="75"/>
      <c r="L103" s="75"/>
      <c r="M103" s="75"/>
      <c r="N103" s="24" t="s">
        <v>181</v>
      </c>
      <c r="O103" s="16">
        <v>0.05</v>
      </c>
      <c r="P103" s="24" t="s">
        <v>163</v>
      </c>
      <c r="Q103" s="28">
        <v>0.01</v>
      </c>
      <c r="R103" s="70">
        <f t="shared" si="4"/>
        <v>5</v>
      </c>
      <c r="S103" s="47">
        <v>1</v>
      </c>
      <c r="T103" s="73">
        <f t="shared" si="5"/>
        <v>5</v>
      </c>
    </row>
    <row r="104" spans="1:20" ht="17.100000000000001" customHeight="1" x14ac:dyDescent="0.2">
      <c r="A104" s="28"/>
      <c r="B104" s="26"/>
      <c r="C104" s="28"/>
      <c r="D104" s="26"/>
      <c r="E104" s="75"/>
      <c r="F104" s="82"/>
      <c r="G104" s="75"/>
      <c r="H104" s="75"/>
      <c r="I104" s="75"/>
      <c r="J104" s="75"/>
      <c r="K104" s="75"/>
      <c r="L104" s="75"/>
      <c r="M104" s="75"/>
      <c r="N104" s="24" t="s">
        <v>181</v>
      </c>
      <c r="O104" s="16">
        <v>0.09</v>
      </c>
      <c r="P104" s="24" t="s">
        <v>164</v>
      </c>
      <c r="Q104" s="17">
        <v>0.02</v>
      </c>
      <c r="R104" s="70">
        <f t="shared" si="4"/>
        <v>4.5</v>
      </c>
      <c r="S104" s="47">
        <v>1</v>
      </c>
      <c r="T104" s="73">
        <f t="shared" si="5"/>
        <v>4.5</v>
      </c>
    </row>
    <row r="105" spans="1:20" ht="33" customHeight="1" x14ac:dyDescent="0.2">
      <c r="A105" s="28"/>
      <c r="B105" s="26"/>
      <c r="C105" s="28"/>
      <c r="D105" s="26"/>
      <c r="E105" s="75"/>
      <c r="F105" s="82" t="s">
        <v>26</v>
      </c>
      <c r="G105" s="75" t="s">
        <v>223</v>
      </c>
      <c r="H105" s="75"/>
      <c r="I105" s="75"/>
      <c r="J105" s="75"/>
      <c r="K105" s="75"/>
      <c r="L105" s="75"/>
      <c r="M105" s="75"/>
      <c r="N105" s="24" t="s">
        <v>181</v>
      </c>
      <c r="O105" s="16">
        <v>0.02</v>
      </c>
      <c r="P105" s="24" t="s">
        <v>161</v>
      </c>
      <c r="Q105" s="28">
        <v>3.0000000000000001E-3</v>
      </c>
      <c r="R105" s="70">
        <f t="shared" si="4"/>
        <v>6.666666666666667</v>
      </c>
      <c r="S105" s="47"/>
      <c r="T105" s="73">
        <f t="shared" si="5"/>
        <v>0</v>
      </c>
    </row>
    <row r="106" spans="1:20" ht="18" customHeight="1" x14ac:dyDescent="0.2">
      <c r="A106" s="28"/>
      <c r="B106" s="26"/>
      <c r="C106" s="28"/>
      <c r="D106" s="26"/>
      <c r="E106" s="75"/>
      <c r="F106" s="82"/>
      <c r="G106" s="75"/>
      <c r="H106" s="75"/>
      <c r="I106" s="75"/>
      <c r="J106" s="75"/>
      <c r="K106" s="75"/>
      <c r="L106" s="75"/>
      <c r="M106" s="75"/>
      <c r="N106" s="24" t="s">
        <v>181</v>
      </c>
      <c r="O106" s="16">
        <v>0.03</v>
      </c>
      <c r="P106" s="24" t="s">
        <v>162</v>
      </c>
      <c r="Q106" s="28">
        <v>4.0000000000000001E-3</v>
      </c>
      <c r="R106" s="70">
        <f t="shared" si="4"/>
        <v>7.5</v>
      </c>
      <c r="S106" s="47"/>
      <c r="T106" s="73">
        <f t="shared" si="5"/>
        <v>0</v>
      </c>
    </row>
    <row r="107" spans="1:20" ht="35.25" customHeight="1" x14ac:dyDescent="0.2">
      <c r="A107" s="28"/>
      <c r="B107" s="26"/>
      <c r="C107" s="28"/>
      <c r="D107" s="26"/>
      <c r="E107" s="75"/>
      <c r="F107" s="82"/>
      <c r="G107" s="75"/>
      <c r="H107" s="75"/>
      <c r="I107" s="75"/>
      <c r="J107" s="75"/>
      <c r="K107" s="75"/>
      <c r="L107" s="75"/>
      <c r="M107" s="75"/>
      <c r="N107" s="24" t="s">
        <v>181</v>
      </c>
      <c r="O107" s="16">
        <v>0.06</v>
      </c>
      <c r="P107" s="24" t="s">
        <v>163</v>
      </c>
      <c r="Q107" s="28">
        <v>0.01</v>
      </c>
      <c r="R107" s="70">
        <f t="shared" si="4"/>
        <v>6</v>
      </c>
      <c r="S107" s="47">
        <v>1</v>
      </c>
      <c r="T107" s="73">
        <f t="shared" si="5"/>
        <v>6</v>
      </c>
    </row>
    <row r="108" spans="1:20" ht="18" customHeight="1" x14ac:dyDescent="0.2">
      <c r="A108" s="28"/>
      <c r="B108" s="26"/>
      <c r="C108" s="28"/>
      <c r="D108" s="26"/>
      <c r="E108" s="75"/>
      <c r="F108" s="82"/>
      <c r="G108" s="75"/>
      <c r="H108" s="75"/>
      <c r="I108" s="75"/>
      <c r="J108" s="75"/>
      <c r="K108" s="75"/>
      <c r="L108" s="75"/>
      <c r="M108" s="75"/>
      <c r="N108" s="24" t="s">
        <v>181</v>
      </c>
      <c r="O108" s="16">
        <v>0.1</v>
      </c>
      <c r="P108" s="24" t="s">
        <v>164</v>
      </c>
      <c r="Q108" s="17">
        <v>0.02</v>
      </c>
      <c r="R108" s="70">
        <f t="shared" si="4"/>
        <v>5</v>
      </c>
      <c r="S108" s="47">
        <v>1</v>
      </c>
      <c r="T108" s="73">
        <f t="shared" si="5"/>
        <v>5</v>
      </c>
    </row>
    <row r="109" spans="1:20" ht="30" customHeight="1" x14ac:dyDescent="0.2">
      <c r="A109" s="28"/>
      <c r="B109" s="26"/>
      <c r="C109" s="28"/>
      <c r="D109" s="26"/>
      <c r="E109" s="75"/>
      <c r="F109" s="26" t="s">
        <v>157</v>
      </c>
      <c r="G109" s="75" t="s">
        <v>64</v>
      </c>
      <c r="H109" s="75"/>
      <c r="I109" s="75"/>
      <c r="J109" s="75"/>
      <c r="K109" s="75"/>
      <c r="L109" s="75"/>
      <c r="M109" s="75"/>
      <c r="N109" s="24" t="s">
        <v>63</v>
      </c>
      <c r="O109" s="16">
        <v>0.03</v>
      </c>
      <c r="P109" s="24" t="s">
        <v>163</v>
      </c>
      <c r="Q109" s="28">
        <v>0.01</v>
      </c>
      <c r="R109" s="70">
        <f t="shared" si="4"/>
        <v>3</v>
      </c>
      <c r="S109" s="47">
        <v>2</v>
      </c>
      <c r="T109" s="73">
        <f t="shared" si="5"/>
        <v>6</v>
      </c>
    </row>
    <row r="110" spans="1:20" ht="33" customHeight="1" x14ac:dyDescent="0.2">
      <c r="A110" s="28"/>
      <c r="B110" s="26"/>
      <c r="C110" s="28"/>
      <c r="D110" s="26"/>
      <c r="E110" s="75"/>
      <c r="F110" s="26" t="s">
        <v>29</v>
      </c>
      <c r="G110" s="75" t="s">
        <v>65</v>
      </c>
      <c r="H110" s="75"/>
      <c r="I110" s="75"/>
      <c r="J110" s="75"/>
      <c r="K110" s="75"/>
      <c r="L110" s="75"/>
      <c r="M110" s="75"/>
      <c r="N110" s="24" t="s">
        <v>63</v>
      </c>
      <c r="O110" s="16">
        <v>0.02</v>
      </c>
      <c r="P110" s="24" t="s">
        <v>163</v>
      </c>
      <c r="Q110" s="28">
        <v>0.01</v>
      </c>
      <c r="R110" s="70">
        <f t="shared" si="4"/>
        <v>2</v>
      </c>
      <c r="S110" s="47">
        <v>2</v>
      </c>
      <c r="T110" s="73">
        <f t="shared" si="5"/>
        <v>4</v>
      </c>
    </row>
    <row r="111" spans="1:20" ht="18" customHeight="1" x14ac:dyDescent="0.2">
      <c r="A111" s="28"/>
      <c r="B111" s="26"/>
      <c r="C111" s="28"/>
      <c r="D111" s="26"/>
      <c r="E111" s="26">
        <v>3</v>
      </c>
      <c r="F111" s="75" t="s">
        <v>66</v>
      </c>
      <c r="G111" s="75"/>
      <c r="H111" s="75"/>
      <c r="I111" s="75"/>
      <c r="J111" s="75"/>
      <c r="K111" s="75"/>
      <c r="L111" s="75"/>
      <c r="M111" s="75"/>
      <c r="N111" s="24"/>
      <c r="O111" s="16"/>
      <c r="P111" s="27"/>
      <c r="Q111" s="28"/>
      <c r="R111" s="70"/>
      <c r="S111" s="47"/>
      <c r="T111" s="73"/>
    </row>
    <row r="112" spans="1:20" ht="33.950000000000003" customHeight="1" x14ac:dyDescent="0.2">
      <c r="A112" s="55"/>
      <c r="B112" s="52"/>
      <c r="C112" s="55"/>
      <c r="D112" s="52"/>
      <c r="E112" s="52"/>
      <c r="F112" s="52" t="s">
        <v>23</v>
      </c>
      <c r="G112" s="76" t="s">
        <v>224</v>
      </c>
      <c r="H112" s="76"/>
      <c r="I112" s="76"/>
      <c r="J112" s="76"/>
      <c r="K112" s="76"/>
      <c r="L112" s="76"/>
      <c r="M112" s="52"/>
      <c r="N112" s="42" t="s">
        <v>63</v>
      </c>
      <c r="O112" s="35">
        <v>0.03</v>
      </c>
      <c r="P112" s="42" t="s">
        <v>161</v>
      </c>
      <c r="Q112" s="55">
        <v>3.0000000000000001E-3</v>
      </c>
      <c r="R112" s="71">
        <f t="shared" si="4"/>
        <v>10</v>
      </c>
      <c r="S112" s="51"/>
      <c r="T112" s="74">
        <f t="shared" si="5"/>
        <v>0</v>
      </c>
    </row>
    <row r="113" spans="1:20" ht="18" customHeight="1" x14ac:dyDescent="0.2">
      <c r="A113" s="28"/>
      <c r="B113" s="26"/>
      <c r="C113" s="28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12" t="s">
        <v>63</v>
      </c>
      <c r="O113" s="16">
        <v>0.03</v>
      </c>
      <c r="P113" s="12" t="s">
        <v>162</v>
      </c>
      <c r="Q113" s="2">
        <v>4.0000000000000001E-3</v>
      </c>
      <c r="R113" s="70">
        <f t="shared" si="4"/>
        <v>7.5</v>
      </c>
      <c r="S113" s="47"/>
      <c r="T113" s="73">
        <f t="shared" si="5"/>
        <v>0</v>
      </c>
    </row>
    <row r="114" spans="1:20" ht="33" customHeight="1" x14ac:dyDescent="0.2">
      <c r="A114" s="28"/>
      <c r="B114" s="26"/>
      <c r="C114" s="28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12" t="s">
        <v>63</v>
      </c>
      <c r="O114" s="16">
        <v>0.03</v>
      </c>
      <c r="P114" s="12" t="s">
        <v>163</v>
      </c>
      <c r="Q114" s="2">
        <v>0.01</v>
      </c>
      <c r="R114" s="70">
        <f t="shared" si="4"/>
        <v>3</v>
      </c>
      <c r="S114" s="47">
        <v>2</v>
      </c>
      <c r="T114" s="73">
        <f t="shared" si="5"/>
        <v>6</v>
      </c>
    </row>
    <row r="115" spans="1:20" ht="18" customHeight="1" x14ac:dyDescent="0.2">
      <c r="A115" s="28"/>
      <c r="B115" s="26"/>
      <c r="C115" s="28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12" t="s">
        <v>63</v>
      </c>
      <c r="O115" s="16">
        <v>0.03</v>
      </c>
      <c r="P115" s="12" t="s">
        <v>164</v>
      </c>
      <c r="Q115" s="17">
        <v>0.02</v>
      </c>
      <c r="R115" s="70">
        <f t="shared" si="4"/>
        <v>1.5</v>
      </c>
      <c r="S115" s="47"/>
      <c r="T115" s="73">
        <f t="shared" si="5"/>
        <v>0</v>
      </c>
    </row>
    <row r="116" spans="1:20" ht="35.25" customHeight="1" x14ac:dyDescent="0.2">
      <c r="A116" s="28"/>
      <c r="B116" s="26"/>
      <c r="C116" s="28"/>
      <c r="D116" s="26"/>
      <c r="E116" s="26"/>
      <c r="F116" s="6" t="s">
        <v>26</v>
      </c>
      <c r="G116" s="85" t="s">
        <v>182</v>
      </c>
      <c r="H116" s="85"/>
      <c r="I116" s="85"/>
      <c r="J116" s="85"/>
      <c r="K116" s="85"/>
      <c r="L116" s="85"/>
      <c r="M116" s="85"/>
      <c r="N116" s="12" t="s">
        <v>63</v>
      </c>
      <c r="O116" s="16">
        <v>0.08</v>
      </c>
      <c r="P116" s="12" t="s">
        <v>163</v>
      </c>
      <c r="Q116" s="2">
        <v>0.01</v>
      </c>
      <c r="R116" s="70">
        <f t="shared" si="4"/>
        <v>8</v>
      </c>
      <c r="S116" s="47">
        <v>2</v>
      </c>
      <c r="T116" s="73">
        <f t="shared" si="5"/>
        <v>16</v>
      </c>
    </row>
    <row r="117" spans="1:20" ht="30" customHeight="1" x14ac:dyDescent="0.2">
      <c r="A117" s="28"/>
      <c r="B117" s="26"/>
      <c r="C117" s="28"/>
      <c r="D117" s="26"/>
      <c r="E117" s="26"/>
      <c r="F117" s="82" t="s">
        <v>157</v>
      </c>
      <c r="G117" s="75" t="s">
        <v>225</v>
      </c>
      <c r="H117" s="75"/>
      <c r="I117" s="75"/>
      <c r="J117" s="75"/>
      <c r="K117" s="75"/>
      <c r="L117" s="75"/>
      <c r="M117" s="75"/>
      <c r="N117" s="12" t="s">
        <v>63</v>
      </c>
      <c r="O117" s="16">
        <v>0.02</v>
      </c>
      <c r="P117" s="12" t="s">
        <v>161</v>
      </c>
      <c r="Q117" s="2">
        <v>3.0000000000000001E-3</v>
      </c>
      <c r="R117" s="70">
        <f t="shared" si="4"/>
        <v>6.666666666666667</v>
      </c>
      <c r="S117" s="47"/>
      <c r="T117" s="73">
        <f t="shared" si="5"/>
        <v>0</v>
      </c>
    </row>
    <row r="118" spans="1:20" ht="15.75" customHeight="1" x14ac:dyDescent="0.2">
      <c r="A118" s="28"/>
      <c r="B118" s="26"/>
      <c r="C118" s="28"/>
      <c r="D118" s="26"/>
      <c r="E118" s="26"/>
      <c r="F118" s="82"/>
      <c r="G118" s="75"/>
      <c r="H118" s="75"/>
      <c r="I118" s="75"/>
      <c r="J118" s="75"/>
      <c r="K118" s="75"/>
      <c r="L118" s="75"/>
      <c r="M118" s="75"/>
      <c r="N118" s="12" t="s">
        <v>63</v>
      </c>
      <c r="O118" s="16">
        <v>0.02</v>
      </c>
      <c r="P118" s="12" t="s">
        <v>162</v>
      </c>
      <c r="Q118" s="2">
        <v>4.0000000000000001E-3</v>
      </c>
      <c r="R118" s="70">
        <f t="shared" si="4"/>
        <v>5</v>
      </c>
      <c r="S118" s="47"/>
      <c r="T118" s="73">
        <f t="shared" si="5"/>
        <v>0</v>
      </c>
    </row>
    <row r="119" spans="1:20" ht="33" customHeight="1" x14ac:dyDescent="0.2">
      <c r="A119" s="28"/>
      <c r="B119" s="26"/>
      <c r="C119" s="28"/>
      <c r="D119" s="26"/>
      <c r="E119" s="26"/>
      <c r="F119" s="82"/>
      <c r="G119" s="75"/>
      <c r="H119" s="75"/>
      <c r="I119" s="75"/>
      <c r="J119" s="75"/>
      <c r="K119" s="75"/>
      <c r="L119" s="75"/>
      <c r="M119" s="75"/>
      <c r="N119" s="12" t="s">
        <v>63</v>
      </c>
      <c r="O119" s="16">
        <v>0.02</v>
      </c>
      <c r="P119" s="12" t="s">
        <v>163</v>
      </c>
      <c r="Q119" s="2">
        <v>0.01</v>
      </c>
      <c r="R119" s="70">
        <f t="shared" si="4"/>
        <v>2</v>
      </c>
      <c r="S119" s="47">
        <v>2</v>
      </c>
      <c r="T119" s="73">
        <f t="shared" si="5"/>
        <v>4</v>
      </c>
    </row>
    <row r="120" spans="1:20" ht="33" customHeight="1" x14ac:dyDescent="0.2">
      <c r="A120" s="28"/>
      <c r="B120" s="26"/>
      <c r="C120" s="28"/>
      <c r="D120" s="26"/>
      <c r="E120" s="26"/>
      <c r="F120" s="82" t="s">
        <v>29</v>
      </c>
      <c r="G120" s="75" t="s">
        <v>226</v>
      </c>
      <c r="H120" s="75"/>
      <c r="I120" s="75"/>
      <c r="J120" s="75"/>
      <c r="K120" s="75"/>
      <c r="L120" s="75"/>
      <c r="M120" s="75"/>
      <c r="N120" s="12" t="s">
        <v>63</v>
      </c>
      <c r="O120" s="16">
        <v>0.01</v>
      </c>
      <c r="P120" s="12" t="s">
        <v>161</v>
      </c>
      <c r="Q120" s="2">
        <v>3.0000000000000001E-3</v>
      </c>
      <c r="R120" s="70">
        <f t="shared" ref="R120:R182" si="6">O120/Q120</f>
        <v>3.3333333333333335</v>
      </c>
      <c r="S120" s="47"/>
      <c r="T120" s="73">
        <f t="shared" ref="T120:T182" si="7">R120*S120</f>
        <v>0</v>
      </c>
    </row>
    <row r="121" spans="1:20" ht="17.25" customHeight="1" x14ac:dyDescent="0.2">
      <c r="A121" s="28"/>
      <c r="B121" s="26"/>
      <c r="C121" s="28"/>
      <c r="D121" s="26"/>
      <c r="E121" s="26"/>
      <c r="F121" s="82"/>
      <c r="G121" s="75"/>
      <c r="H121" s="75"/>
      <c r="I121" s="75"/>
      <c r="J121" s="75"/>
      <c r="K121" s="75"/>
      <c r="L121" s="75"/>
      <c r="M121" s="75"/>
      <c r="N121" s="12" t="s">
        <v>63</v>
      </c>
      <c r="O121" s="16">
        <v>0.01</v>
      </c>
      <c r="P121" s="12" t="s">
        <v>162</v>
      </c>
      <c r="Q121" s="2">
        <v>4.0000000000000001E-3</v>
      </c>
      <c r="R121" s="70">
        <f t="shared" si="6"/>
        <v>2.5</v>
      </c>
      <c r="S121" s="47"/>
      <c r="T121" s="73">
        <f t="shared" si="7"/>
        <v>0</v>
      </c>
    </row>
    <row r="122" spans="1:20" ht="33" customHeight="1" x14ac:dyDescent="0.2">
      <c r="A122" s="28"/>
      <c r="B122" s="26"/>
      <c r="C122" s="28"/>
      <c r="D122" s="26"/>
      <c r="E122" s="26"/>
      <c r="F122" s="82"/>
      <c r="G122" s="75"/>
      <c r="H122" s="75"/>
      <c r="I122" s="75"/>
      <c r="J122" s="75"/>
      <c r="K122" s="75"/>
      <c r="L122" s="75"/>
      <c r="M122" s="75"/>
      <c r="N122" s="12" t="s">
        <v>63</v>
      </c>
      <c r="O122" s="16">
        <v>0.01</v>
      </c>
      <c r="P122" s="12" t="s">
        <v>163</v>
      </c>
      <c r="Q122" s="2">
        <v>0.01</v>
      </c>
      <c r="R122" s="70">
        <f t="shared" si="6"/>
        <v>1</v>
      </c>
      <c r="S122" s="47">
        <v>2</v>
      </c>
      <c r="T122" s="73">
        <f t="shared" si="7"/>
        <v>2</v>
      </c>
    </row>
    <row r="123" spans="1:20" ht="18" customHeight="1" x14ac:dyDescent="0.2">
      <c r="A123" s="28"/>
      <c r="B123" s="26"/>
      <c r="C123" s="28"/>
      <c r="D123" s="26"/>
      <c r="E123" s="26"/>
      <c r="F123" s="82" t="s">
        <v>186</v>
      </c>
      <c r="G123" s="75" t="s">
        <v>227</v>
      </c>
      <c r="H123" s="75"/>
      <c r="I123" s="75"/>
      <c r="J123" s="75"/>
      <c r="K123" s="75"/>
      <c r="L123" s="75"/>
      <c r="M123" s="75"/>
      <c r="N123" s="12" t="s">
        <v>63</v>
      </c>
      <c r="O123" s="16">
        <v>0.03</v>
      </c>
      <c r="P123" s="12" t="s">
        <v>162</v>
      </c>
      <c r="Q123" s="2">
        <v>4.0000000000000001E-3</v>
      </c>
      <c r="R123" s="70">
        <f t="shared" si="6"/>
        <v>7.5</v>
      </c>
      <c r="S123" s="47"/>
      <c r="T123" s="73">
        <f t="shared" si="7"/>
        <v>0</v>
      </c>
    </row>
    <row r="124" spans="1:20" ht="33" customHeight="1" x14ac:dyDescent="0.2">
      <c r="A124" s="28"/>
      <c r="B124" s="26"/>
      <c r="C124" s="28"/>
      <c r="D124" s="26"/>
      <c r="E124" s="26"/>
      <c r="F124" s="82"/>
      <c r="G124" s="75"/>
      <c r="H124" s="75"/>
      <c r="I124" s="75"/>
      <c r="J124" s="75"/>
      <c r="K124" s="75"/>
      <c r="L124" s="75"/>
      <c r="M124" s="75"/>
      <c r="N124" s="12" t="s">
        <v>63</v>
      </c>
      <c r="O124" s="16">
        <v>0.03</v>
      </c>
      <c r="P124" s="12" t="s">
        <v>163</v>
      </c>
      <c r="Q124" s="2">
        <v>0.01</v>
      </c>
      <c r="R124" s="70">
        <f t="shared" si="6"/>
        <v>3</v>
      </c>
      <c r="S124" s="47">
        <v>1</v>
      </c>
      <c r="T124" s="73">
        <f t="shared" si="7"/>
        <v>3</v>
      </c>
    </row>
    <row r="125" spans="1:20" ht="18" customHeight="1" x14ac:dyDescent="0.2">
      <c r="A125" s="28"/>
      <c r="B125" s="26"/>
      <c r="C125" s="28"/>
      <c r="D125" s="26"/>
      <c r="E125" s="26"/>
      <c r="F125" s="82"/>
      <c r="G125" s="75"/>
      <c r="H125" s="75"/>
      <c r="I125" s="75"/>
      <c r="J125" s="75"/>
      <c r="K125" s="75"/>
      <c r="L125" s="75"/>
      <c r="M125" s="75"/>
      <c r="N125" s="12" t="s">
        <v>63</v>
      </c>
      <c r="O125" s="16">
        <v>0.03</v>
      </c>
      <c r="P125" s="12" t="s">
        <v>164</v>
      </c>
      <c r="Q125" s="2">
        <v>0.02</v>
      </c>
      <c r="R125" s="70">
        <f t="shared" si="6"/>
        <v>1.5</v>
      </c>
      <c r="S125" s="47">
        <v>1</v>
      </c>
      <c r="T125" s="73">
        <f t="shared" si="7"/>
        <v>1.5</v>
      </c>
    </row>
    <row r="126" spans="1:20" ht="18" customHeight="1" x14ac:dyDescent="0.2">
      <c r="A126" s="28"/>
      <c r="B126" s="26"/>
      <c r="C126" s="28" t="s">
        <v>170</v>
      </c>
      <c r="D126" s="75" t="s">
        <v>251</v>
      </c>
      <c r="E126" s="26">
        <v>1</v>
      </c>
      <c r="F126" s="85" t="s">
        <v>228</v>
      </c>
      <c r="G126" s="85"/>
      <c r="H126" s="85"/>
      <c r="I126" s="85"/>
      <c r="J126" s="85"/>
      <c r="K126" s="85"/>
      <c r="L126" s="85"/>
      <c r="M126" s="85"/>
      <c r="N126" s="24"/>
      <c r="O126" s="18"/>
      <c r="P126" s="27"/>
      <c r="Q126" s="28"/>
      <c r="R126" s="70"/>
      <c r="S126" s="47"/>
      <c r="T126" s="73"/>
    </row>
    <row r="127" spans="1:20" ht="34.5" customHeight="1" x14ac:dyDescent="0.2">
      <c r="A127" s="28"/>
      <c r="B127" s="26"/>
      <c r="C127" s="28"/>
      <c r="D127" s="75"/>
      <c r="E127" s="26"/>
      <c r="F127" s="84" t="s">
        <v>23</v>
      </c>
      <c r="G127" s="75" t="s">
        <v>229</v>
      </c>
      <c r="H127" s="75"/>
      <c r="I127" s="75"/>
      <c r="J127" s="75"/>
      <c r="K127" s="75"/>
      <c r="L127" s="75"/>
      <c r="M127" s="75"/>
      <c r="N127" s="24" t="s">
        <v>69</v>
      </c>
      <c r="O127" s="16">
        <v>0.1</v>
      </c>
      <c r="P127" s="24" t="s">
        <v>163</v>
      </c>
      <c r="Q127" s="28">
        <v>0.01</v>
      </c>
      <c r="R127" s="70">
        <f t="shared" si="6"/>
        <v>10</v>
      </c>
      <c r="S127" s="47">
        <v>1</v>
      </c>
      <c r="T127" s="73">
        <f t="shared" si="7"/>
        <v>10</v>
      </c>
    </row>
    <row r="128" spans="1:20" ht="28.5" customHeight="1" x14ac:dyDescent="0.2">
      <c r="A128" s="49"/>
      <c r="B128" s="48"/>
      <c r="C128" s="49"/>
      <c r="D128" s="75"/>
      <c r="E128" s="48"/>
      <c r="F128" s="84"/>
      <c r="G128" s="75"/>
      <c r="H128" s="75"/>
      <c r="I128" s="75"/>
      <c r="J128" s="75"/>
      <c r="K128" s="75"/>
      <c r="L128" s="75"/>
      <c r="M128" s="75"/>
      <c r="N128" s="38" t="s">
        <v>69</v>
      </c>
      <c r="O128" s="16">
        <v>0.2</v>
      </c>
      <c r="P128" s="38" t="s">
        <v>164</v>
      </c>
      <c r="Q128" s="49">
        <v>0.02</v>
      </c>
      <c r="R128" s="70">
        <f t="shared" si="6"/>
        <v>10</v>
      </c>
      <c r="S128" s="47">
        <v>1</v>
      </c>
      <c r="T128" s="73">
        <f t="shared" si="7"/>
        <v>10</v>
      </c>
    </row>
    <row r="129" spans="1:20" ht="18" customHeight="1" x14ac:dyDescent="0.2">
      <c r="A129" s="49"/>
      <c r="B129" s="48"/>
      <c r="C129" s="49"/>
      <c r="D129" s="48"/>
      <c r="E129" s="48"/>
      <c r="F129" s="84" t="s">
        <v>26</v>
      </c>
      <c r="G129" s="82" t="s">
        <v>230</v>
      </c>
      <c r="H129" s="82"/>
      <c r="I129" s="82"/>
      <c r="J129" s="82"/>
      <c r="K129" s="82"/>
      <c r="L129" s="82"/>
      <c r="M129" s="82"/>
      <c r="N129" s="38" t="s">
        <v>63</v>
      </c>
      <c r="O129" s="16">
        <v>3.2000000000000001E-2</v>
      </c>
      <c r="P129" s="38" t="s">
        <v>162</v>
      </c>
      <c r="Q129" s="49">
        <v>4.0000000000000001E-3</v>
      </c>
      <c r="R129" s="70">
        <f t="shared" si="6"/>
        <v>8</v>
      </c>
      <c r="S129" s="47"/>
      <c r="T129" s="73">
        <f t="shared" si="7"/>
        <v>0</v>
      </c>
    </row>
    <row r="130" spans="1:20" ht="33" customHeight="1" x14ac:dyDescent="0.2">
      <c r="A130" s="49"/>
      <c r="B130" s="48"/>
      <c r="C130" s="49"/>
      <c r="D130" s="48"/>
      <c r="E130" s="48"/>
      <c r="F130" s="84"/>
      <c r="G130" s="82"/>
      <c r="H130" s="82"/>
      <c r="I130" s="82"/>
      <c r="J130" s="82"/>
      <c r="K130" s="82"/>
      <c r="L130" s="82"/>
      <c r="M130" s="82"/>
      <c r="N130" s="38" t="s">
        <v>63</v>
      </c>
      <c r="O130" s="16">
        <v>0.08</v>
      </c>
      <c r="P130" s="38" t="s">
        <v>163</v>
      </c>
      <c r="Q130" s="49">
        <v>0.01</v>
      </c>
      <c r="R130" s="70">
        <f t="shared" si="6"/>
        <v>8</v>
      </c>
      <c r="S130" s="47">
        <v>1</v>
      </c>
      <c r="T130" s="73">
        <f t="shared" si="7"/>
        <v>8</v>
      </c>
    </row>
    <row r="131" spans="1:20" ht="18.95" customHeight="1" x14ac:dyDescent="0.2">
      <c r="A131" s="55"/>
      <c r="B131" s="52"/>
      <c r="C131" s="55"/>
      <c r="D131" s="52"/>
      <c r="E131" s="52"/>
      <c r="F131" s="89"/>
      <c r="G131" s="83"/>
      <c r="H131" s="83"/>
      <c r="I131" s="83"/>
      <c r="J131" s="83"/>
      <c r="K131" s="83"/>
      <c r="L131" s="83"/>
      <c r="M131" s="83"/>
      <c r="N131" s="42" t="s">
        <v>63</v>
      </c>
      <c r="O131" s="35">
        <v>0.16</v>
      </c>
      <c r="P131" s="42" t="s">
        <v>164</v>
      </c>
      <c r="Q131" s="55">
        <v>0.02</v>
      </c>
      <c r="R131" s="71">
        <f t="shared" si="6"/>
        <v>8</v>
      </c>
      <c r="S131" s="51">
        <v>1</v>
      </c>
      <c r="T131" s="74">
        <f t="shared" si="7"/>
        <v>8</v>
      </c>
    </row>
    <row r="132" spans="1:20" ht="18" customHeight="1" x14ac:dyDescent="0.2">
      <c r="A132" s="28"/>
      <c r="B132" s="26"/>
      <c r="C132" s="28"/>
      <c r="D132" s="26"/>
      <c r="E132" s="26"/>
      <c r="F132" s="27" t="s">
        <v>157</v>
      </c>
      <c r="G132" s="75" t="s">
        <v>70</v>
      </c>
      <c r="H132" s="75"/>
      <c r="I132" s="75"/>
      <c r="J132" s="75"/>
      <c r="K132" s="75"/>
      <c r="L132" s="75"/>
      <c r="M132" s="75"/>
      <c r="N132" s="24" t="s">
        <v>69</v>
      </c>
      <c r="O132" s="16">
        <v>0.09</v>
      </c>
      <c r="P132" s="24" t="s">
        <v>164</v>
      </c>
      <c r="Q132" s="28">
        <v>0.02</v>
      </c>
      <c r="R132" s="70">
        <f t="shared" si="6"/>
        <v>4.5</v>
      </c>
      <c r="S132" s="47">
        <v>30</v>
      </c>
      <c r="T132" s="73">
        <f t="shared" si="7"/>
        <v>135</v>
      </c>
    </row>
    <row r="133" spans="1:20" ht="18" customHeight="1" x14ac:dyDescent="0.2">
      <c r="A133" s="28"/>
      <c r="B133" s="26"/>
      <c r="C133" s="28"/>
      <c r="D133" s="26"/>
      <c r="E133" s="26"/>
      <c r="F133" s="84" t="s">
        <v>29</v>
      </c>
      <c r="G133" s="75" t="s">
        <v>231</v>
      </c>
      <c r="H133" s="75"/>
      <c r="I133" s="75"/>
      <c r="J133" s="75"/>
      <c r="K133" s="75"/>
      <c r="L133" s="75"/>
      <c r="M133" s="75"/>
      <c r="N133" s="24" t="s">
        <v>63</v>
      </c>
      <c r="O133" s="16">
        <v>3.2000000000000001E-2</v>
      </c>
      <c r="P133" s="24" t="s">
        <v>162</v>
      </c>
      <c r="Q133" s="28">
        <v>4.0000000000000001E-3</v>
      </c>
      <c r="R133" s="70">
        <f t="shared" si="6"/>
        <v>8</v>
      </c>
      <c r="S133" s="47"/>
      <c r="T133" s="73">
        <f t="shared" si="7"/>
        <v>0</v>
      </c>
    </row>
    <row r="134" spans="1:20" ht="32.25" customHeight="1" x14ac:dyDescent="0.2">
      <c r="A134" s="28"/>
      <c r="B134" s="26"/>
      <c r="C134" s="28"/>
      <c r="D134" s="26"/>
      <c r="E134" s="26"/>
      <c r="F134" s="84"/>
      <c r="G134" s="75"/>
      <c r="H134" s="75"/>
      <c r="I134" s="75"/>
      <c r="J134" s="75"/>
      <c r="K134" s="75"/>
      <c r="L134" s="75"/>
      <c r="M134" s="75"/>
      <c r="N134" s="24" t="s">
        <v>63</v>
      </c>
      <c r="O134" s="16">
        <v>0.08</v>
      </c>
      <c r="P134" s="24" t="s">
        <v>163</v>
      </c>
      <c r="Q134" s="28">
        <v>0.01</v>
      </c>
      <c r="R134" s="70">
        <f t="shared" si="6"/>
        <v>8</v>
      </c>
      <c r="S134" s="47">
        <v>1</v>
      </c>
      <c r="T134" s="73">
        <f t="shared" si="7"/>
        <v>8</v>
      </c>
    </row>
    <row r="135" spans="1:20" ht="18" customHeight="1" x14ac:dyDescent="0.2">
      <c r="A135" s="28"/>
      <c r="B135" s="26"/>
      <c r="C135" s="28"/>
      <c r="D135" s="26"/>
      <c r="E135" s="26"/>
      <c r="F135" s="84"/>
      <c r="G135" s="75"/>
      <c r="H135" s="75"/>
      <c r="I135" s="75"/>
      <c r="J135" s="75"/>
      <c r="K135" s="75"/>
      <c r="L135" s="75"/>
      <c r="M135" s="75"/>
      <c r="N135" s="24" t="s">
        <v>63</v>
      </c>
      <c r="O135" s="16">
        <v>0.16</v>
      </c>
      <c r="P135" s="24" t="s">
        <v>164</v>
      </c>
      <c r="Q135" s="28">
        <v>0.02</v>
      </c>
      <c r="R135" s="70">
        <f t="shared" si="6"/>
        <v>8</v>
      </c>
      <c r="S135" s="47">
        <v>1</v>
      </c>
      <c r="T135" s="73">
        <f t="shared" si="7"/>
        <v>8</v>
      </c>
    </row>
    <row r="136" spans="1:20" ht="18" customHeight="1" x14ac:dyDescent="0.2">
      <c r="A136" s="28"/>
      <c r="B136" s="26"/>
      <c r="C136" s="28"/>
      <c r="D136" s="26"/>
      <c r="E136" s="26">
        <v>2</v>
      </c>
      <c r="F136" s="75" t="s">
        <v>201</v>
      </c>
      <c r="G136" s="75"/>
      <c r="H136" s="75"/>
      <c r="I136" s="75"/>
      <c r="J136" s="75"/>
      <c r="K136" s="75"/>
      <c r="L136" s="75"/>
      <c r="M136" s="26"/>
      <c r="N136" s="24"/>
      <c r="O136" s="18"/>
      <c r="P136" s="27"/>
      <c r="Q136" s="28"/>
      <c r="R136" s="70"/>
      <c r="S136" s="47"/>
      <c r="T136" s="73"/>
    </row>
    <row r="137" spans="1:20" ht="18" customHeight="1" x14ac:dyDescent="0.2">
      <c r="A137" s="28"/>
      <c r="B137" s="26"/>
      <c r="C137" s="28"/>
      <c r="D137" s="26"/>
      <c r="E137" s="26"/>
      <c r="F137" s="84" t="s">
        <v>23</v>
      </c>
      <c r="G137" s="75" t="s">
        <v>232</v>
      </c>
      <c r="H137" s="75"/>
      <c r="I137" s="75"/>
      <c r="J137" s="75"/>
      <c r="K137" s="75"/>
      <c r="L137" s="75"/>
      <c r="M137" s="75"/>
      <c r="N137" s="24" t="s">
        <v>63</v>
      </c>
      <c r="O137" s="16">
        <v>0.02</v>
      </c>
      <c r="P137" s="24" t="s">
        <v>162</v>
      </c>
      <c r="Q137" s="28">
        <v>4.0000000000000001E-3</v>
      </c>
      <c r="R137" s="70">
        <f t="shared" si="6"/>
        <v>5</v>
      </c>
      <c r="S137" s="47"/>
      <c r="T137" s="73">
        <f t="shared" si="7"/>
        <v>0</v>
      </c>
    </row>
    <row r="138" spans="1:20" ht="33" customHeight="1" x14ac:dyDescent="0.2">
      <c r="A138" s="28"/>
      <c r="B138" s="26"/>
      <c r="C138" s="28"/>
      <c r="D138" s="26"/>
      <c r="E138" s="26"/>
      <c r="F138" s="84"/>
      <c r="G138" s="75"/>
      <c r="H138" s="75"/>
      <c r="I138" s="75"/>
      <c r="J138" s="75"/>
      <c r="K138" s="75"/>
      <c r="L138" s="75"/>
      <c r="M138" s="75"/>
      <c r="N138" s="24" t="s">
        <v>63</v>
      </c>
      <c r="O138" s="16">
        <v>0.04</v>
      </c>
      <c r="P138" s="24" t="s">
        <v>163</v>
      </c>
      <c r="Q138" s="28">
        <v>0.01</v>
      </c>
      <c r="R138" s="70">
        <f t="shared" si="6"/>
        <v>4</v>
      </c>
      <c r="S138" s="47">
        <v>1</v>
      </c>
      <c r="T138" s="73">
        <f t="shared" si="7"/>
        <v>4</v>
      </c>
    </row>
    <row r="139" spans="1:20" ht="18" customHeight="1" x14ac:dyDescent="0.2">
      <c r="A139" s="28"/>
      <c r="B139" s="26"/>
      <c r="C139" s="28"/>
      <c r="D139" s="26"/>
      <c r="E139" s="26"/>
      <c r="F139" s="84"/>
      <c r="G139" s="75"/>
      <c r="H139" s="75"/>
      <c r="I139" s="75"/>
      <c r="J139" s="75"/>
      <c r="K139" s="75"/>
      <c r="L139" s="75"/>
      <c r="M139" s="75"/>
      <c r="N139" s="24" t="s">
        <v>63</v>
      </c>
      <c r="O139" s="16">
        <v>0.08</v>
      </c>
      <c r="P139" s="24" t="s">
        <v>164</v>
      </c>
      <c r="Q139" s="28">
        <v>0.02</v>
      </c>
      <c r="R139" s="70">
        <f t="shared" si="6"/>
        <v>4</v>
      </c>
      <c r="S139" s="47">
        <v>1</v>
      </c>
      <c r="T139" s="73">
        <f t="shared" si="7"/>
        <v>4</v>
      </c>
    </row>
    <row r="140" spans="1:20" ht="18" customHeight="1" x14ac:dyDescent="0.2">
      <c r="A140" s="28"/>
      <c r="B140" s="26"/>
      <c r="C140" s="28"/>
      <c r="D140" s="26"/>
      <c r="E140" s="26"/>
      <c r="F140" s="84" t="s">
        <v>26</v>
      </c>
      <c r="G140" s="75" t="s">
        <v>233</v>
      </c>
      <c r="H140" s="75"/>
      <c r="I140" s="75"/>
      <c r="J140" s="75"/>
      <c r="K140" s="75"/>
      <c r="L140" s="75"/>
      <c r="M140" s="75"/>
      <c r="N140" s="24" t="s">
        <v>63</v>
      </c>
      <c r="O140" s="16">
        <v>0.03</v>
      </c>
      <c r="P140" s="24" t="s">
        <v>161</v>
      </c>
      <c r="Q140" s="28">
        <v>3.0000000000000001E-3</v>
      </c>
      <c r="R140" s="70">
        <f t="shared" si="6"/>
        <v>10</v>
      </c>
      <c r="S140" s="47"/>
      <c r="T140" s="73">
        <f t="shared" si="7"/>
        <v>0</v>
      </c>
    </row>
    <row r="141" spans="1:20" ht="18" customHeight="1" x14ac:dyDescent="0.2">
      <c r="A141" s="28"/>
      <c r="B141" s="26"/>
      <c r="C141" s="28"/>
      <c r="D141" s="26"/>
      <c r="E141" s="26"/>
      <c r="F141" s="84"/>
      <c r="G141" s="75"/>
      <c r="H141" s="75"/>
      <c r="I141" s="75"/>
      <c r="J141" s="75"/>
      <c r="K141" s="75"/>
      <c r="L141" s="75"/>
      <c r="M141" s="75"/>
      <c r="N141" s="24" t="s">
        <v>63</v>
      </c>
      <c r="O141" s="16">
        <v>0.04</v>
      </c>
      <c r="P141" s="24" t="s">
        <v>162</v>
      </c>
      <c r="Q141" s="28">
        <v>4.0000000000000001E-3</v>
      </c>
      <c r="R141" s="70">
        <f t="shared" si="6"/>
        <v>10</v>
      </c>
      <c r="S141" s="47"/>
      <c r="T141" s="73">
        <f t="shared" si="7"/>
        <v>0</v>
      </c>
    </row>
    <row r="142" spans="1:20" ht="34.5" customHeight="1" x14ac:dyDescent="0.2">
      <c r="A142" s="28"/>
      <c r="B142" s="26"/>
      <c r="C142" s="28"/>
      <c r="D142" s="26"/>
      <c r="E142" s="26"/>
      <c r="F142" s="84"/>
      <c r="G142" s="75"/>
      <c r="H142" s="75"/>
      <c r="I142" s="75"/>
      <c r="J142" s="75"/>
      <c r="K142" s="75"/>
      <c r="L142" s="75"/>
      <c r="M142" s="75"/>
      <c r="N142" s="24" t="s">
        <v>63</v>
      </c>
      <c r="O142" s="16">
        <v>0.09</v>
      </c>
      <c r="P142" s="24" t="s">
        <v>193</v>
      </c>
      <c r="Q142" s="28">
        <v>0.01</v>
      </c>
      <c r="R142" s="70">
        <f t="shared" si="6"/>
        <v>9</v>
      </c>
      <c r="S142" s="47">
        <v>1</v>
      </c>
      <c r="T142" s="73">
        <f t="shared" si="7"/>
        <v>9</v>
      </c>
    </row>
    <row r="143" spans="1:20" ht="18" customHeight="1" x14ac:dyDescent="0.2">
      <c r="A143" s="28"/>
      <c r="B143" s="26"/>
      <c r="C143" s="28"/>
      <c r="D143" s="26"/>
      <c r="E143" s="26"/>
      <c r="F143" s="84"/>
      <c r="G143" s="75"/>
      <c r="H143" s="75"/>
      <c r="I143" s="75"/>
      <c r="J143" s="75"/>
      <c r="K143" s="75"/>
      <c r="L143" s="75"/>
      <c r="M143" s="75"/>
      <c r="N143" s="24" t="s">
        <v>63</v>
      </c>
      <c r="O143" s="16">
        <v>0.18</v>
      </c>
      <c r="P143" s="24" t="s">
        <v>164</v>
      </c>
      <c r="Q143" s="28">
        <v>0.02</v>
      </c>
      <c r="R143" s="70">
        <f t="shared" si="6"/>
        <v>9</v>
      </c>
      <c r="S143" s="47">
        <v>1</v>
      </c>
      <c r="T143" s="73">
        <f t="shared" si="7"/>
        <v>9</v>
      </c>
    </row>
    <row r="144" spans="1:20" ht="18" customHeight="1" x14ac:dyDescent="0.2">
      <c r="A144" s="28"/>
      <c r="B144" s="26"/>
      <c r="C144" s="28"/>
      <c r="D144" s="26"/>
      <c r="E144" s="26"/>
      <c r="F144" s="84" t="s">
        <v>157</v>
      </c>
      <c r="G144" s="75" t="s">
        <v>234</v>
      </c>
      <c r="H144" s="75"/>
      <c r="I144" s="75"/>
      <c r="J144" s="75"/>
      <c r="K144" s="75"/>
      <c r="L144" s="75"/>
      <c r="M144" s="75"/>
      <c r="N144" s="24" t="s">
        <v>63</v>
      </c>
      <c r="O144" s="16">
        <v>0.04</v>
      </c>
      <c r="P144" s="24" t="s">
        <v>162</v>
      </c>
      <c r="Q144" s="28">
        <v>4.0000000000000001E-3</v>
      </c>
      <c r="R144" s="70">
        <f t="shared" si="6"/>
        <v>10</v>
      </c>
      <c r="S144" s="47"/>
      <c r="T144" s="73">
        <f t="shared" si="7"/>
        <v>0</v>
      </c>
    </row>
    <row r="145" spans="1:20" ht="31.5" customHeight="1" x14ac:dyDescent="0.2">
      <c r="A145" s="28"/>
      <c r="B145" s="26"/>
      <c r="C145" s="28"/>
      <c r="D145" s="26"/>
      <c r="E145" s="26"/>
      <c r="F145" s="84"/>
      <c r="G145" s="75"/>
      <c r="H145" s="75"/>
      <c r="I145" s="75"/>
      <c r="J145" s="75"/>
      <c r="K145" s="75"/>
      <c r="L145" s="75"/>
      <c r="M145" s="75"/>
      <c r="N145" s="24" t="s">
        <v>63</v>
      </c>
      <c r="O145" s="16">
        <v>0.09</v>
      </c>
      <c r="P145" s="24" t="s">
        <v>163</v>
      </c>
      <c r="Q145" s="28">
        <v>0.01</v>
      </c>
      <c r="R145" s="70">
        <f t="shared" si="6"/>
        <v>9</v>
      </c>
      <c r="S145" s="47"/>
      <c r="T145" s="73">
        <f t="shared" si="7"/>
        <v>0</v>
      </c>
    </row>
    <row r="146" spans="1:20" ht="18" customHeight="1" x14ac:dyDescent="0.2">
      <c r="A146" s="28"/>
      <c r="B146" s="26"/>
      <c r="C146" s="28"/>
      <c r="D146" s="26"/>
      <c r="E146" s="26"/>
      <c r="F146" s="84"/>
      <c r="G146" s="75"/>
      <c r="H146" s="75"/>
      <c r="I146" s="75"/>
      <c r="J146" s="75"/>
      <c r="K146" s="75"/>
      <c r="L146" s="75"/>
      <c r="M146" s="75"/>
      <c r="N146" s="24" t="s">
        <v>63</v>
      </c>
      <c r="O146" s="16">
        <v>0.18</v>
      </c>
      <c r="P146" s="24" t="s">
        <v>164</v>
      </c>
      <c r="Q146" s="28">
        <v>0.02</v>
      </c>
      <c r="R146" s="70">
        <f t="shared" si="6"/>
        <v>9</v>
      </c>
      <c r="S146" s="47"/>
      <c r="T146" s="73">
        <f t="shared" si="7"/>
        <v>0</v>
      </c>
    </row>
    <row r="147" spans="1:20" ht="18" customHeight="1" x14ac:dyDescent="0.2">
      <c r="A147" s="28"/>
      <c r="B147" s="26"/>
      <c r="C147" s="28"/>
      <c r="D147" s="26"/>
      <c r="E147" s="26"/>
      <c r="F147" s="28" t="s">
        <v>29</v>
      </c>
      <c r="G147" s="75" t="s">
        <v>197</v>
      </c>
      <c r="H147" s="75"/>
      <c r="I147" s="75"/>
      <c r="J147" s="75"/>
      <c r="K147" s="75"/>
      <c r="L147" s="75"/>
      <c r="M147" s="26"/>
      <c r="N147" s="24" t="s">
        <v>63</v>
      </c>
      <c r="O147" s="16">
        <v>0.01</v>
      </c>
      <c r="P147" s="24" t="s">
        <v>162</v>
      </c>
      <c r="Q147" s="28">
        <v>4.0000000000000001E-3</v>
      </c>
      <c r="R147" s="70">
        <f t="shared" si="6"/>
        <v>2.5</v>
      </c>
      <c r="S147" s="47"/>
      <c r="T147" s="73">
        <f t="shared" si="7"/>
        <v>0</v>
      </c>
    </row>
    <row r="148" spans="1:20" ht="36" customHeight="1" x14ac:dyDescent="0.2">
      <c r="A148" s="49"/>
      <c r="B148" s="48"/>
      <c r="C148" s="49"/>
      <c r="D148" s="48"/>
      <c r="E148" s="48"/>
      <c r="F148" s="49"/>
      <c r="G148" s="75"/>
      <c r="H148" s="75"/>
      <c r="I148" s="75"/>
      <c r="J148" s="75"/>
      <c r="K148" s="75"/>
      <c r="L148" s="75"/>
      <c r="M148" s="48"/>
      <c r="N148" s="38" t="s">
        <v>63</v>
      </c>
      <c r="O148" s="16">
        <v>0.01</v>
      </c>
      <c r="P148" s="38" t="s">
        <v>163</v>
      </c>
      <c r="Q148" s="49">
        <v>0.01</v>
      </c>
      <c r="R148" s="70">
        <f t="shared" si="6"/>
        <v>1</v>
      </c>
      <c r="S148" s="47"/>
      <c r="T148" s="73">
        <f t="shared" si="7"/>
        <v>0</v>
      </c>
    </row>
    <row r="149" spans="1:20" ht="18" customHeight="1" x14ac:dyDescent="0.2">
      <c r="A149" s="28"/>
      <c r="B149" s="26"/>
      <c r="C149" s="28"/>
      <c r="D149" s="26"/>
      <c r="E149" s="26"/>
      <c r="F149" s="28"/>
      <c r="G149" s="26"/>
      <c r="H149" s="26"/>
      <c r="I149" s="26"/>
      <c r="J149" s="26"/>
      <c r="K149" s="26"/>
      <c r="L149" s="26"/>
      <c r="M149" s="26"/>
      <c r="N149" s="12" t="s">
        <v>63</v>
      </c>
      <c r="O149" s="16">
        <v>0.06</v>
      </c>
      <c r="P149" s="12" t="s">
        <v>164</v>
      </c>
      <c r="Q149" s="2">
        <v>0.02</v>
      </c>
      <c r="R149" s="70">
        <f t="shared" si="6"/>
        <v>3</v>
      </c>
      <c r="S149" s="47"/>
      <c r="T149" s="73">
        <f t="shared" si="7"/>
        <v>0</v>
      </c>
    </row>
    <row r="150" spans="1:20" ht="18" customHeight="1" x14ac:dyDescent="0.2">
      <c r="A150" s="28"/>
      <c r="B150" s="26"/>
      <c r="C150" s="28"/>
      <c r="D150" s="26"/>
      <c r="E150" s="26"/>
      <c r="F150" s="84" t="s">
        <v>186</v>
      </c>
      <c r="G150" s="75" t="s">
        <v>198</v>
      </c>
      <c r="H150" s="75"/>
      <c r="I150" s="75"/>
      <c r="J150" s="75"/>
      <c r="K150" s="75"/>
      <c r="L150" s="75"/>
      <c r="M150" s="75"/>
      <c r="N150" s="12" t="s">
        <v>63</v>
      </c>
      <c r="O150" s="18">
        <v>0.01</v>
      </c>
      <c r="P150" s="12" t="s">
        <v>162</v>
      </c>
      <c r="Q150" s="2">
        <v>4.0000000000000001E-3</v>
      </c>
      <c r="R150" s="70">
        <f t="shared" si="6"/>
        <v>2.5</v>
      </c>
      <c r="S150" s="47"/>
      <c r="T150" s="73">
        <f t="shared" si="7"/>
        <v>0</v>
      </c>
    </row>
    <row r="151" spans="1:20" ht="32.25" customHeight="1" x14ac:dyDescent="0.2">
      <c r="A151" s="28"/>
      <c r="B151" s="26"/>
      <c r="C151" s="28"/>
      <c r="D151" s="26"/>
      <c r="E151" s="26"/>
      <c r="F151" s="84"/>
      <c r="G151" s="75"/>
      <c r="H151" s="75"/>
      <c r="I151" s="75"/>
      <c r="J151" s="75"/>
      <c r="K151" s="75"/>
      <c r="L151" s="75"/>
      <c r="M151" s="75"/>
      <c r="N151" s="12" t="s">
        <v>63</v>
      </c>
      <c r="O151" s="18">
        <v>0.03</v>
      </c>
      <c r="P151" s="12" t="s">
        <v>163</v>
      </c>
      <c r="Q151" s="2">
        <v>0.01</v>
      </c>
      <c r="R151" s="70">
        <f t="shared" si="6"/>
        <v>3</v>
      </c>
      <c r="S151" s="47"/>
      <c r="T151" s="73">
        <f t="shared" si="7"/>
        <v>0</v>
      </c>
    </row>
    <row r="152" spans="1:20" ht="18" customHeight="1" x14ac:dyDescent="0.2">
      <c r="A152" s="28"/>
      <c r="B152" s="26"/>
      <c r="C152" s="28"/>
      <c r="D152" s="26"/>
      <c r="E152" s="26"/>
      <c r="F152" s="84"/>
      <c r="G152" s="75"/>
      <c r="H152" s="75"/>
      <c r="I152" s="75"/>
      <c r="J152" s="75"/>
      <c r="K152" s="75"/>
      <c r="L152" s="75"/>
      <c r="M152" s="75"/>
      <c r="N152" s="12" t="s">
        <v>63</v>
      </c>
      <c r="O152" s="18">
        <v>0.06</v>
      </c>
      <c r="P152" s="12" t="s">
        <v>164</v>
      </c>
      <c r="Q152" s="2">
        <v>0.02</v>
      </c>
      <c r="R152" s="70">
        <f t="shared" si="6"/>
        <v>3</v>
      </c>
      <c r="S152" s="47"/>
      <c r="T152" s="73">
        <f t="shared" si="7"/>
        <v>0</v>
      </c>
    </row>
    <row r="153" spans="1:20" ht="18" customHeight="1" x14ac:dyDescent="0.2">
      <c r="A153" s="55"/>
      <c r="B153" s="52"/>
      <c r="C153" s="55"/>
      <c r="D153" s="52"/>
      <c r="E153" s="52"/>
      <c r="F153" s="55" t="s">
        <v>188</v>
      </c>
      <c r="G153" s="76" t="s">
        <v>199</v>
      </c>
      <c r="H153" s="76"/>
      <c r="I153" s="76"/>
      <c r="J153" s="76"/>
      <c r="K153" s="76"/>
      <c r="L153" s="76"/>
      <c r="M153" s="52"/>
      <c r="N153" s="42" t="s">
        <v>63</v>
      </c>
      <c r="O153" s="37">
        <v>0.02</v>
      </c>
      <c r="P153" s="42" t="s">
        <v>162</v>
      </c>
      <c r="Q153" s="55">
        <v>4.0000000000000001E-3</v>
      </c>
      <c r="R153" s="71">
        <f t="shared" si="6"/>
        <v>5</v>
      </c>
      <c r="S153" s="51"/>
      <c r="T153" s="74">
        <f t="shared" si="7"/>
        <v>0</v>
      </c>
    </row>
    <row r="154" spans="1:20" ht="30" customHeight="1" x14ac:dyDescent="0.2">
      <c r="A154" s="28"/>
      <c r="B154" s="26"/>
      <c r="C154" s="28"/>
      <c r="D154" s="26"/>
      <c r="E154" s="26"/>
      <c r="F154" s="49"/>
      <c r="G154" s="48"/>
      <c r="H154" s="48"/>
      <c r="I154" s="48"/>
      <c r="J154" s="48"/>
      <c r="K154" s="48"/>
      <c r="L154" s="48"/>
      <c r="M154" s="48"/>
      <c r="N154" s="12" t="s">
        <v>63</v>
      </c>
      <c r="O154" s="18">
        <v>0.04</v>
      </c>
      <c r="P154" s="12" t="s">
        <v>163</v>
      </c>
      <c r="Q154" s="2">
        <v>0.01</v>
      </c>
      <c r="R154" s="70">
        <f t="shared" si="6"/>
        <v>4</v>
      </c>
      <c r="S154" s="47"/>
      <c r="T154" s="73">
        <f t="shared" si="7"/>
        <v>0</v>
      </c>
    </row>
    <row r="155" spans="1:20" ht="18" customHeight="1" x14ac:dyDescent="0.2">
      <c r="A155" s="28"/>
      <c r="B155" s="26"/>
      <c r="C155" s="28"/>
      <c r="D155" s="26"/>
      <c r="E155" s="26"/>
      <c r="F155" s="49"/>
      <c r="G155" s="48"/>
      <c r="H155" s="48"/>
      <c r="I155" s="48"/>
      <c r="J155" s="48"/>
      <c r="K155" s="48"/>
      <c r="L155" s="48"/>
      <c r="M155" s="48"/>
      <c r="N155" s="12" t="s">
        <v>63</v>
      </c>
      <c r="O155" s="18">
        <v>0.08</v>
      </c>
      <c r="P155" s="12" t="s">
        <v>164</v>
      </c>
      <c r="Q155" s="2">
        <v>0.02</v>
      </c>
      <c r="R155" s="70">
        <f t="shared" si="6"/>
        <v>4</v>
      </c>
      <c r="S155" s="47"/>
      <c r="T155" s="73">
        <f t="shared" si="7"/>
        <v>0</v>
      </c>
    </row>
    <row r="156" spans="1:20" ht="18" customHeight="1" x14ac:dyDescent="0.2">
      <c r="A156" s="28"/>
      <c r="B156" s="26"/>
      <c r="C156" s="28"/>
      <c r="D156" s="26"/>
      <c r="E156" s="26"/>
      <c r="F156" s="84" t="s">
        <v>189</v>
      </c>
      <c r="G156" s="75" t="s">
        <v>71</v>
      </c>
      <c r="H156" s="75"/>
      <c r="I156" s="75"/>
      <c r="J156" s="75"/>
      <c r="K156" s="75"/>
      <c r="L156" s="75"/>
      <c r="M156" s="75"/>
      <c r="N156" s="12" t="s">
        <v>63</v>
      </c>
      <c r="O156" s="18">
        <v>0.02</v>
      </c>
      <c r="P156" s="12" t="s">
        <v>162</v>
      </c>
      <c r="Q156" s="2">
        <v>4.0000000000000001E-3</v>
      </c>
      <c r="R156" s="70">
        <f t="shared" si="6"/>
        <v>5</v>
      </c>
      <c r="S156" s="47"/>
      <c r="T156" s="73">
        <f t="shared" si="7"/>
        <v>0</v>
      </c>
    </row>
    <row r="157" spans="1:20" ht="32.25" customHeight="1" x14ac:dyDescent="0.2">
      <c r="A157" s="28"/>
      <c r="B157" s="26"/>
      <c r="C157" s="28"/>
      <c r="D157" s="26"/>
      <c r="E157" s="26"/>
      <c r="F157" s="84"/>
      <c r="G157" s="75"/>
      <c r="H157" s="75"/>
      <c r="I157" s="75"/>
      <c r="J157" s="75"/>
      <c r="K157" s="75"/>
      <c r="L157" s="75"/>
      <c r="M157" s="75"/>
      <c r="N157" s="12" t="s">
        <v>63</v>
      </c>
      <c r="O157" s="18">
        <v>0.05</v>
      </c>
      <c r="P157" s="12" t="s">
        <v>163</v>
      </c>
      <c r="Q157" s="2">
        <v>0.01</v>
      </c>
      <c r="R157" s="70">
        <f t="shared" si="6"/>
        <v>5</v>
      </c>
      <c r="S157" s="47"/>
      <c r="T157" s="73">
        <f t="shared" si="7"/>
        <v>0</v>
      </c>
    </row>
    <row r="158" spans="1:20" ht="18" customHeight="1" x14ac:dyDescent="0.2">
      <c r="A158" s="28"/>
      <c r="B158" s="26"/>
      <c r="C158" s="28"/>
      <c r="D158" s="26"/>
      <c r="E158" s="26"/>
      <c r="F158" s="84"/>
      <c r="G158" s="75"/>
      <c r="H158" s="75"/>
      <c r="I158" s="75"/>
      <c r="J158" s="75"/>
      <c r="K158" s="75"/>
      <c r="L158" s="75"/>
      <c r="M158" s="75"/>
      <c r="N158" s="12" t="s">
        <v>63</v>
      </c>
      <c r="O158" s="18">
        <v>0.1</v>
      </c>
      <c r="P158" s="12" t="s">
        <v>164</v>
      </c>
      <c r="Q158" s="2">
        <v>0.02</v>
      </c>
      <c r="R158" s="70">
        <f t="shared" si="6"/>
        <v>5</v>
      </c>
      <c r="S158" s="47"/>
      <c r="T158" s="73">
        <f t="shared" si="7"/>
        <v>0</v>
      </c>
    </row>
    <row r="159" spans="1:20" ht="18" customHeight="1" x14ac:dyDescent="0.2">
      <c r="A159" s="28"/>
      <c r="B159" s="26"/>
      <c r="C159" s="28"/>
      <c r="D159" s="26"/>
      <c r="E159" s="26"/>
      <c r="F159" s="84" t="s">
        <v>190</v>
      </c>
      <c r="G159" s="75" t="s">
        <v>235</v>
      </c>
      <c r="H159" s="75"/>
      <c r="I159" s="75"/>
      <c r="J159" s="75"/>
      <c r="K159" s="75"/>
      <c r="L159" s="75"/>
      <c r="M159" s="75"/>
      <c r="N159" s="12" t="s">
        <v>63</v>
      </c>
      <c r="O159" s="18">
        <v>0.02</v>
      </c>
      <c r="P159" s="12" t="s">
        <v>162</v>
      </c>
      <c r="Q159" s="2">
        <v>4.0000000000000001E-3</v>
      </c>
      <c r="R159" s="70">
        <f t="shared" si="6"/>
        <v>5</v>
      </c>
      <c r="S159" s="47"/>
      <c r="T159" s="73">
        <f t="shared" si="7"/>
        <v>0</v>
      </c>
    </row>
    <row r="160" spans="1:20" ht="33" customHeight="1" x14ac:dyDescent="0.2">
      <c r="A160" s="28"/>
      <c r="B160" s="26"/>
      <c r="C160" s="28"/>
      <c r="D160" s="26"/>
      <c r="E160" s="26"/>
      <c r="F160" s="84"/>
      <c r="G160" s="75"/>
      <c r="H160" s="75"/>
      <c r="I160" s="75"/>
      <c r="J160" s="75"/>
      <c r="K160" s="75"/>
      <c r="L160" s="75"/>
      <c r="M160" s="75"/>
      <c r="N160" s="12" t="s">
        <v>63</v>
      </c>
      <c r="O160" s="18">
        <v>0.04</v>
      </c>
      <c r="P160" s="12" t="s">
        <v>163</v>
      </c>
      <c r="Q160" s="2">
        <v>0.01</v>
      </c>
      <c r="R160" s="70">
        <f t="shared" si="6"/>
        <v>4</v>
      </c>
      <c r="S160" s="47">
        <v>1</v>
      </c>
      <c r="T160" s="73">
        <f t="shared" si="7"/>
        <v>4</v>
      </c>
    </row>
    <row r="161" spans="1:20" ht="18" customHeight="1" x14ac:dyDescent="0.2">
      <c r="A161" s="28"/>
      <c r="B161" s="26"/>
      <c r="C161" s="28"/>
      <c r="D161" s="26"/>
      <c r="E161" s="26"/>
      <c r="F161" s="84"/>
      <c r="G161" s="75"/>
      <c r="H161" s="75"/>
      <c r="I161" s="75"/>
      <c r="J161" s="75"/>
      <c r="K161" s="75"/>
      <c r="L161" s="75"/>
      <c r="M161" s="75"/>
      <c r="N161" s="12" t="s">
        <v>63</v>
      </c>
      <c r="O161" s="18">
        <v>0.09</v>
      </c>
      <c r="P161" s="12" t="s">
        <v>164</v>
      </c>
      <c r="Q161" s="2">
        <v>0.02</v>
      </c>
      <c r="R161" s="70">
        <f t="shared" si="6"/>
        <v>4.5</v>
      </c>
      <c r="S161" s="47">
        <v>1</v>
      </c>
      <c r="T161" s="73">
        <f t="shared" si="7"/>
        <v>4.5</v>
      </c>
    </row>
    <row r="162" spans="1:20" ht="18" customHeight="1" x14ac:dyDescent="0.2">
      <c r="A162" s="28"/>
      <c r="B162" s="26"/>
      <c r="C162" s="28"/>
      <c r="D162" s="26"/>
      <c r="E162" s="26"/>
      <c r="F162" s="84" t="s">
        <v>191</v>
      </c>
      <c r="G162" s="75" t="s">
        <v>238</v>
      </c>
      <c r="H162" s="75"/>
      <c r="I162" s="75"/>
      <c r="J162" s="75"/>
      <c r="K162" s="75"/>
      <c r="L162" s="75"/>
      <c r="M162" s="75"/>
      <c r="N162" s="12" t="s">
        <v>63</v>
      </c>
      <c r="O162" s="18">
        <v>0.04</v>
      </c>
      <c r="P162" s="12" t="s">
        <v>162</v>
      </c>
      <c r="Q162" s="2">
        <v>4.0000000000000001E-3</v>
      </c>
      <c r="R162" s="70">
        <f t="shared" si="6"/>
        <v>10</v>
      </c>
      <c r="S162" s="47"/>
      <c r="T162" s="73">
        <f t="shared" si="7"/>
        <v>0</v>
      </c>
    </row>
    <row r="163" spans="1:20" ht="30.75" customHeight="1" x14ac:dyDescent="0.2">
      <c r="A163" s="28"/>
      <c r="B163" s="26"/>
      <c r="C163" s="28"/>
      <c r="D163" s="26"/>
      <c r="E163" s="26"/>
      <c r="F163" s="84"/>
      <c r="G163" s="75"/>
      <c r="H163" s="75"/>
      <c r="I163" s="75"/>
      <c r="J163" s="75"/>
      <c r="K163" s="75"/>
      <c r="L163" s="75"/>
      <c r="M163" s="75"/>
      <c r="N163" s="12" t="s">
        <v>63</v>
      </c>
      <c r="O163" s="18">
        <v>0.1</v>
      </c>
      <c r="P163" s="12" t="s">
        <v>163</v>
      </c>
      <c r="Q163" s="2">
        <v>0.01</v>
      </c>
      <c r="R163" s="70">
        <f t="shared" si="6"/>
        <v>10</v>
      </c>
      <c r="S163" s="47"/>
      <c r="T163" s="73">
        <f t="shared" si="7"/>
        <v>0</v>
      </c>
    </row>
    <row r="164" spans="1:20" ht="18" customHeight="1" x14ac:dyDescent="0.2">
      <c r="A164" s="28"/>
      <c r="B164" s="26"/>
      <c r="C164" s="28"/>
      <c r="D164" s="26"/>
      <c r="E164" s="26"/>
      <c r="F164" s="84"/>
      <c r="G164" s="75"/>
      <c r="H164" s="75"/>
      <c r="I164" s="75"/>
      <c r="J164" s="75"/>
      <c r="K164" s="75"/>
      <c r="L164" s="75"/>
      <c r="M164" s="75"/>
      <c r="N164" s="12" t="s">
        <v>63</v>
      </c>
      <c r="O164" s="18">
        <v>0.2</v>
      </c>
      <c r="P164" s="12" t="s">
        <v>164</v>
      </c>
      <c r="Q164" s="2">
        <v>0.02</v>
      </c>
      <c r="R164" s="70">
        <f t="shared" si="6"/>
        <v>10</v>
      </c>
      <c r="S164" s="47"/>
      <c r="T164" s="73">
        <f t="shared" si="7"/>
        <v>0</v>
      </c>
    </row>
    <row r="165" spans="1:20" ht="18" customHeight="1" x14ac:dyDescent="0.2">
      <c r="A165" s="28"/>
      <c r="B165" s="26"/>
      <c r="C165" s="28"/>
      <c r="D165" s="26"/>
      <c r="E165" s="26"/>
      <c r="F165" s="84" t="s">
        <v>192</v>
      </c>
      <c r="G165" s="75" t="s">
        <v>239</v>
      </c>
      <c r="H165" s="75"/>
      <c r="I165" s="75"/>
      <c r="J165" s="75"/>
      <c r="K165" s="75"/>
      <c r="L165" s="75"/>
      <c r="M165" s="75"/>
      <c r="N165" s="24" t="s">
        <v>63</v>
      </c>
      <c r="O165" s="18">
        <v>0.01</v>
      </c>
      <c r="P165" s="24" t="s">
        <v>162</v>
      </c>
      <c r="Q165" s="28">
        <v>4.0000000000000001E-3</v>
      </c>
      <c r="R165" s="70">
        <f t="shared" si="6"/>
        <v>2.5</v>
      </c>
      <c r="S165" s="47"/>
      <c r="T165" s="73">
        <f t="shared" si="7"/>
        <v>0</v>
      </c>
    </row>
    <row r="166" spans="1:20" ht="29.25" customHeight="1" x14ac:dyDescent="0.2">
      <c r="A166" s="28"/>
      <c r="B166" s="26"/>
      <c r="C166" s="28"/>
      <c r="D166" s="26"/>
      <c r="E166" s="26"/>
      <c r="F166" s="84"/>
      <c r="G166" s="75"/>
      <c r="H166" s="75"/>
      <c r="I166" s="75"/>
      <c r="J166" s="75"/>
      <c r="K166" s="75"/>
      <c r="L166" s="75"/>
      <c r="M166" s="75"/>
      <c r="N166" s="24" t="s">
        <v>63</v>
      </c>
      <c r="O166" s="18">
        <v>0.02</v>
      </c>
      <c r="P166" s="24" t="s">
        <v>163</v>
      </c>
      <c r="Q166" s="28">
        <v>0.01</v>
      </c>
      <c r="R166" s="70">
        <f t="shared" si="6"/>
        <v>2</v>
      </c>
      <c r="S166" s="47"/>
      <c r="T166" s="73">
        <f t="shared" si="7"/>
        <v>0</v>
      </c>
    </row>
    <row r="167" spans="1:20" ht="18" customHeight="1" x14ac:dyDescent="0.2">
      <c r="A167" s="49"/>
      <c r="B167" s="48"/>
      <c r="C167" s="49"/>
      <c r="D167" s="48"/>
      <c r="E167" s="48"/>
      <c r="F167" s="84"/>
      <c r="G167" s="75"/>
      <c r="H167" s="75"/>
      <c r="I167" s="75"/>
      <c r="J167" s="75"/>
      <c r="K167" s="75"/>
      <c r="L167" s="75"/>
      <c r="M167" s="75"/>
      <c r="N167" s="38" t="s">
        <v>63</v>
      </c>
      <c r="O167" s="18">
        <v>0.04</v>
      </c>
      <c r="P167" s="38" t="s">
        <v>164</v>
      </c>
      <c r="Q167" s="49">
        <v>0.02</v>
      </c>
      <c r="R167" s="70">
        <f t="shared" si="6"/>
        <v>2</v>
      </c>
      <c r="S167" s="47"/>
      <c r="T167" s="73">
        <f t="shared" si="7"/>
        <v>0</v>
      </c>
    </row>
    <row r="168" spans="1:20" ht="18" customHeight="1" x14ac:dyDescent="0.2">
      <c r="A168" s="28"/>
      <c r="B168" s="26"/>
      <c r="C168" s="28"/>
      <c r="D168" s="26"/>
      <c r="E168" s="26"/>
      <c r="F168" s="84" t="s">
        <v>236</v>
      </c>
      <c r="G168" s="75" t="s">
        <v>240</v>
      </c>
      <c r="H168" s="75"/>
      <c r="I168" s="75"/>
      <c r="J168" s="75"/>
      <c r="K168" s="75"/>
      <c r="L168" s="75"/>
      <c r="M168" s="75"/>
      <c r="N168" s="24" t="s">
        <v>63</v>
      </c>
      <c r="O168" s="18">
        <v>0.04</v>
      </c>
      <c r="P168" s="24" t="s">
        <v>162</v>
      </c>
      <c r="Q168" s="28">
        <v>4.0000000000000001E-3</v>
      </c>
      <c r="R168" s="70">
        <f t="shared" si="6"/>
        <v>10</v>
      </c>
      <c r="S168" s="47"/>
      <c r="T168" s="73">
        <f t="shared" si="7"/>
        <v>0</v>
      </c>
    </row>
    <row r="169" spans="1:20" ht="32.25" customHeight="1" x14ac:dyDescent="0.2">
      <c r="A169" s="28"/>
      <c r="B169" s="26"/>
      <c r="C169" s="28"/>
      <c r="D169" s="26"/>
      <c r="E169" s="26"/>
      <c r="F169" s="84"/>
      <c r="G169" s="75"/>
      <c r="H169" s="75"/>
      <c r="I169" s="75"/>
      <c r="J169" s="75"/>
      <c r="K169" s="75"/>
      <c r="L169" s="75"/>
      <c r="M169" s="75"/>
      <c r="N169" s="24" t="s">
        <v>63</v>
      </c>
      <c r="O169" s="18">
        <v>0.09</v>
      </c>
      <c r="P169" s="24" t="s">
        <v>163</v>
      </c>
      <c r="Q169" s="28">
        <v>0.01</v>
      </c>
      <c r="R169" s="70">
        <f t="shared" si="6"/>
        <v>9</v>
      </c>
      <c r="S169" s="47"/>
      <c r="T169" s="73">
        <f t="shared" si="7"/>
        <v>0</v>
      </c>
    </row>
    <row r="170" spans="1:20" ht="18" customHeight="1" x14ac:dyDescent="0.2">
      <c r="A170" s="28"/>
      <c r="B170" s="26"/>
      <c r="C170" s="28"/>
      <c r="D170" s="26"/>
      <c r="E170" s="26"/>
      <c r="F170" s="84"/>
      <c r="G170" s="75"/>
      <c r="H170" s="75"/>
      <c r="I170" s="75"/>
      <c r="J170" s="75"/>
      <c r="K170" s="75"/>
      <c r="L170" s="75"/>
      <c r="M170" s="75"/>
      <c r="N170" s="24" t="s">
        <v>63</v>
      </c>
      <c r="O170" s="18">
        <v>0.18</v>
      </c>
      <c r="P170" s="24" t="s">
        <v>164</v>
      </c>
      <c r="Q170" s="28">
        <v>0.02</v>
      </c>
      <c r="R170" s="70">
        <f t="shared" si="6"/>
        <v>9</v>
      </c>
      <c r="S170" s="47"/>
      <c r="T170" s="73">
        <f t="shared" si="7"/>
        <v>0</v>
      </c>
    </row>
    <row r="171" spans="1:20" ht="18" customHeight="1" x14ac:dyDescent="0.2">
      <c r="A171" s="28"/>
      <c r="B171" s="26"/>
      <c r="C171" s="28"/>
      <c r="D171" s="26"/>
      <c r="E171" s="26"/>
      <c r="F171" s="49" t="s">
        <v>237</v>
      </c>
      <c r="G171" s="75" t="s">
        <v>77</v>
      </c>
      <c r="H171" s="75"/>
      <c r="I171" s="75"/>
      <c r="J171" s="75"/>
      <c r="K171" s="75"/>
      <c r="L171" s="75"/>
      <c r="M171" s="75"/>
      <c r="N171" s="24"/>
      <c r="O171" s="19"/>
      <c r="P171" s="24"/>
      <c r="Q171" s="28"/>
      <c r="R171" s="70"/>
      <c r="S171" s="47"/>
      <c r="T171" s="73"/>
    </row>
    <row r="172" spans="1:20" ht="18" customHeight="1" x14ac:dyDescent="0.2">
      <c r="A172" s="49"/>
      <c r="B172" s="48"/>
      <c r="C172" s="49"/>
      <c r="D172" s="48"/>
      <c r="E172" s="48"/>
      <c r="F172" s="49"/>
      <c r="G172" s="84" t="s">
        <v>52</v>
      </c>
      <c r="H172" s="75" t="s">
        <v>241</v>
      </c>
      <c r="I172" s="75"/>
      <c r="J172" s="75"/>
      <c r="K172" s="75"/>
      <c r="L172" s="75"/>
      <c r="M172" s="75"/>
      <c r="N172" s="38" t="s">
        <v>69</v>
      </c>
      <c r="O172" s="18">
        <v>0.02</v>
      </c>
      <c r="P172" s="38" t="s">
        <v>161</v>
      </c>
      <c r="Q172" s="49">
        <v>3.0000000000000001E-3</v>
      </c>
      <c r="R172" s="70">
        <f t="shared" si="6"/>
        <v>6.666666666666667</v>
      </c>
      <c r="S172" s="47"/>
      <c r="T172" s="73">
        <f t="shared" si="7"/>
        <v>0</v>
      </c>
    </row>
    <row r="173" spans="1:20" ht="18" customHeight="1" x14ac:dyDescent="0.2">
      <c r="A173" s="49"/>
      <c r="B173" s="48"/>
      <c r="C173" s="49"/>
      <c r="D173" s="48"/>
      <c r="E173" s="48"/>
      <c r="F173" s="49"/>
      <c r="G173" s="84"/>
      <c r="H173" s="75"/>
      <c r="I173" s="75"/>
      <c r="J173" s="75"/>
      <c r="K173" s="75"/>
      <c r="L173" s="75"/>
      <c r="M173" s="75"/>
      <c r="N173" s="38" t="s">
        <v>69</v>
      </c>
      <c r="O173" s="18">
        <v>0.02</v>
      </c>
      <c r="P173" s="38" t="s">
        <v>162</v>
      </c>
      <c r="Q173" s="49">
        <v>4.0000000000000001E-3</v>
      </c>
      <c r="R173" s="70">
        <f t="shared" si="6"/>
        <v>5</v>
      </c>
      <c r="S173" s="47"/>
      <c r="T173" s="73">
        <f t="shared" si="7"/>
        <v>0</v>
      </c>
    </row>
    <row r="174" spans="1:20" ht="29.25" customHeight="1" x14ac:dyDescent="0.2">
      <c r="A174" s="49"/>
      <c r="B174" s="48"/>
      <c r="C174" s="49"/>
      <c r="D174" s="48"/>
      <c r="E174" s="48"/>
      <c r="F174" s="49"/>
      <c r="G174" s="84"/>
      <c r="H174" s="75"/>
      <c r="I174" s="75"/>
      <c r="J174" s="75"/>
      <c r="K174" s="75"/>
      <c r="L174" s="75"/>
      <c r="M174" s="75"/>
      <c r="N174" s="38" t="s">
        <v>69</v>
      </c>
      <c r="O174" s="18">
        <v>0.05</v>
      </c>
      <c r="P174" s="38" t="s">
        <v>163</v>
      </c>
      <c r="Q174" s="49">
        <v>0.01</v>
      </c>
      <c r="R174" s="70">
        <f t="shared" si="6"/>
        <v>5</v>
      </c>
      <c r="S174" s="47">
        <v>1</v>
      </c>
      <c r="T174" s="73">
        <f t="shared" si="7"/>
        <v>5</v>
      </c>
    </row>
    <row r="175" spans="1:20" ht="18.95" customHeight="1" x14ac:dyDescent="0.2">
      <c r="A175" s="55"/>
      <c r="B175" s="52"/>
      <c r="C175" s="55"/>
      <c r="D175" s="52"/>
      <c r="E175" s="52"/>
      <c r="F175" s="55"/>
      <c r="G175" s="89"/>
      <c r="H175" s="76"/>
      <c r="I175" s="76"/>
      <c r="J175" s="76"/>
      <c r="K175" s="76"/>
      <c r="L175" s="76"/>
      <c r="M175" s="76"/>
      <c r="N175" s="42" t="s">
        <v>69</v>
      </c>
      <c r="O175" s="37">
        <v>0.1</v>
      </c>
      <c r="P175" s="42" t="s">
        <v>164</v>
      </c>
      <c r="Q175" s="55">
        <v>0.02</v>
      </c>
      <c r="R175" s="71">
        <f t="shared" si="6"/>
        <v>5</v>
      </c>
      <c r="S175" s="51">
        <v>1</v>
      </c>
      <c r="T175" s="74">
        <f t="shared" si="7"/>
        <v>5</v>
      </c>
    </row>
    <row r="176" spans="1:20" ht="29.25" customHeight="1" x14ac:dyDescent="0.2">
      <c r="A176" s="28"/>
      <c r="B176" s="26"/>
      <c r="C176" s="28"/>
      <c r="D176" s="26"/>
      <c r="E176" s="26"/>
      <c r="F176" s="49"/>
      <c r="G176" s="84" t="s">
        <v>53</v>
      </c>
      <c r="H176" s="75" t="s">
        <v>242</v>
      </c>
      <c r="I176" s="75"/>
      <c r="J176" s="75"/>
      <c r="K176" s="75"/>
      <c r="L176" s="75"/>
      <c r="M176" s="75"/>
      <c r="N176" s="24" t="s">
        <v>69</v>
      </c>
      <c r="O176" s="18">
        <v>0.02</v>
      </c>
      <c r="P176" s="24" t="s">
        <v>161</v>
      </c>
      <c r="Q176" s="28">
        <v>3.0000000000000001E-3</v>
      </c>
      <c r="R176" s="70">
        <f t="shared" si="6"/>
        <v>6.666666666666667</v>
      </c>
      <c r="S176" s="47"/>
      <c r="T176" s="73">
        <f t="shared" si="7"/>
        <v>0</v>
      </c>
    </row>
    <row r="177" spans="1:20" ht="19.5" customHeight="1" x14ac:dyDescent="0.2">
      <c r="A177" s="28"/>
      <c r="B177" s="26"/>
      <c r="C177" s="28"/>
      <c r="D177" s="26"/>
      <c r="E177" s="26"/>
      <c r="F177" s="49"/>
      <c r="G177" s="84"/>
      <c r="H177" s="75"/>
      <c r="I177" s="75"/>
      <c r="J177" s="75"/>
      <c r="K177" s="75"/>
      <c r="L177" s="75"/>
      <c r="M177" s="75"/>
      <c r="N177" s="24" t="s">
        <v>69</v>
      </c>
      <c r="O177" s="18">
        <v>0.02</v>
      </c>
      <c r="P177" s="24" t="s">
        <v>162</v>
      </c>
      <c r="Q177" s="28">
        <v>4.0000000000000001E-3</v>
      </c>
      <c r="R177" s="70">
        <f t="shared" si="6"/>
        <v>5</v>
      </c>
      <c r="S177" s="47"/>
      <c r="T177" s="73">
        <f t="shared" si="7"/>
        <v>0</v>
      </c>
    </row>
    <row r="178" spans="1:20" ht="32.25" customHeight="1" x14ac:dyDescent="0.2">
      <c r="A178" s="28"/>
      <c r="B178" s="26"/>
      <c r="C178" s="28"/>
      <c r="D178" s="26"/>
      <c r="E178" s="26"/>
      <c r="F178" s="49"/>
      <c r="G178" s="84"/>
      <c r="H178" s="75"/>
      <c r="I178" s="75"/>
      <c r="J178" s="75"/>
      <c r="K178" s="75"/>
      <c r="L178" s="75"/>
      <c r="M178" s="75"/>
      <c r="N178" s="24" t="s">
        <v>69</v>
      </c>
      <c r="O178" s="18">
        <v>0.05</v>
      </c>
      <c r="P178" s="24" t="s">
        <v>163</v>
      </c>
      <c r="Q178" s="28">
        <v>0.01</v>
      </c>
      <c r="R178" s="70">
        <f t="shared" si="6"/>
        <v>5</v>
      </c>
      <c r="S178" s="47">
        <v>1</v>
      </c>
      <c r="T178" s="73">
        <f t="shared" si="7"/>
        <v>5</v>
      </c>
    </row>
    <row r="179" spans="1:20" ht="18" customHeight="1" x14ac:dyDescent="0.2">
      <c r="A179" s="28"/>
      <c r="B179" s="26"/>
      <c r="C179" s="28"/>
      <c r="D179" s="26"/>
      <c r="E179" s="26"/>
      <c r="F179" s="49"/>
      <c r="G179" s="84"/>
      <c r="H179" s="75"/>
      <c r="I179" s="75"/>
      <c r="J179" s="75"/>
      <c r="K179" s="75"/>
      <c r="L179" s="75"/>
      <c r="M179" s="75"/>
      <c r="N179" s="24" t="s">
        <v>69</v>
      </c>
      <c r="O179" s="18">
        <v>0.1</v>
      </c>
      <c r="P179" s="24" t="s">
        <v>164</v>
      </c>
      <c r="Q179" s="28">
        <v>0.02</v>
      </c>
      <c r="R179" s="70">
        <f t="shared" si="6"/>
        <v>5</v>
      </c>
      <c r="S179" s="47">
        <v>1</v>
      </c>
      <c r="T179" s="73">
        <f t="shared" si="7"/>
        <v>5</v>
      </c>
    </row>
    <row r="180" spans="1:20" ht="18" customHeight="1" x14ac:dyDescent="0.2">
      <c r="A180" s="28"/>
      <c r="B180" s="26"/>
      <c r="C180" s="28" t="s">
        <v>172</v>
      </c>
      <c r="D180" s="75" t="s">
        <v>177</v>
      </c>
      <c r="E180" s="82">
        <v>1</v>
      </c>
      <c r="F180" s="85" t="s">
        <v>78</v>
      </c>
      <c r="G180" s="85"/>
      <c r="H180" s="85"/>
      <c r="I180" s="85"/>
      <c r="J180" s="85"/>
      <c r="K180" s="85"/>
      <c r="L180" s="85"/>
      <c r="M180" s="85"/>
      <c r="N180" s="24"/>
      <c r="O180" s="18"/>
      <c r="P180" s="27"/>
      <c r="Q180" s="28"/>
      <c r="R180" s="70"/>
      <c r="S180" s="47"/>
      <c r="T180" s="73"/>
    </row>
    <row r="181" spans="1:20" ht="36" customHeight="1" x14ac:dyDescent="0.2">
      <c r="A181" s="28"/>
      <c r="B181" s="26"/>
      <c r="C181" s="28"/>
      <c r="D181" s="75"/>
      <c r="E181" s="82"/>
      <c r="F181" s="48" t="s">
        <v>41</v>
      </c>
      <c r="G181" s="85" t="s">
        <v>79</v>
      </c>
      <c r="H181" s="85"/>
      <c r="I181" s="85"/>
      <c r="J181" s="85"/>
      <c r="K181" s="85"/>
      <c r="L181" s="85"/>
      <c r="M181" s="85"/>
      <c r="N181" s="24" t="s">
        <v>80</v>
      </c>
      <c r="O181" s="18">
        <v>0.06</v>
      </c>
      <c r="P181" s="24" t="s">
        <v>163</v>
      </c>
      <c r="Q181" s="28">
        <v>0.01</v>
      </c>
      <c r="R181" s="70">
        <f t="shared" si="6"/>
        <v>6</v>
      </c>
      <c r="S181" s="47">
        <v>8</v>
      </c>
      <c r="T181" s="73">
        <f t="shared" si="7"/>
        <v>48</v>
      </c>
    </row>
    <row r="182" spans="1:20" ht="31.5" customHeight="1" x14ac:dyDescent="0.2">
      <c r="A182" s="28"/>
      <c r="B182" s="26"/>
      <c r="C182" s="28"/>
      <c r="D182" s="75"/>
      <c r="E182" s="82"/>
      <c r="F182" s="48" t="s">
        <v>47</v>
      </c>
      <c r="G182" s="85" t="s">
        <v>127</v>
      </c>
      <c r="H182" s="85"/>
      <c r="I182" s="85"/>
      <c r="J182" s="85"/>
      <c r="K182" s="85"/>
      <c r="L182" s="85"/>
      <c r="M182" s="85"/>
      <c r="N182" s="24" t="s">
        <v>35</v>
      </c>
      <c r="O182" s="18">
        <v>0.2</v>
      </c>
      <c r="P182" s="24" t="s">
        <v>164</v>
      </c>
      <c r="Q182" s="28">
        <v>0.02</v>
      </c>
      <c r="R182" s="70">
        <f t="shared" si="6"/>
        <v>10</v>
      </c>
      <c r="S182" s="47">
        <v>1</v>
      </c>
      <c r="T182" s="73">
        <f t="shared" si="7"/>
        <v>10</v>
      </c>
    </row>
    <row r="183" spans="1:20" ht="30" customHeight="1" x14ac:dyDescent="0.2">
      <c r="A183" s="28"/>
      <c r="B183" s="26"/>
      <c r="C183" s="28"/>
      <c r="D183" s="75"/>
      <c r="E183" s="82"/>
      <c r="F183" s="82" t="s">
        <v>49</v>
      </c>
      <c r="G183" s="75" t="s">
        <v>200</v>
      </c>
      <c r="H183" s="75"/>
      <c r="I183" s="75"/>
      <c r="J183" s="75"/>
      <c r="K183" s="75"/>
      <c r="L183" s="75"/>
      <c r="M183" s="75"/>
      <c r="N183" s="24" t="s">
        <v>35</v>
      </c>
      <c r="O183" s="18">
        <v>0.02</v>
      </c>
      <c r="P183" s="24" t="s">
        <v>161</v>
      </c>
      <c r="Q183" s="28">
        <v>3.0000000000000001E-3</v>
      </c>
      <c r="R183" s="70">
        <f t="shared" ref="R183:R235" si="8">O183/Q183</f>
        <v>6.666666666666667</v>
      </c>
      <c r="S183" s="47">
        <v>2</v>
      </c>
      <c r="T183" s="73">
        <f t="shared" ref="T183:T235" si="9">R183*S183</f>
        <v>13.333333333333334</v>
      </c>
    </row>
    <row r="184" spans="1:20" ht="20.100000000000001" customHeight="1" x14ac:dyDescent="0.2">
      <c r="A184" s="28"/>
      <c r="B184" s="26"/>
      <c r="C184" s="28"/>
      <c r="D184" s="75"/>
      <c r="E184" s="82"/>
      <c r="F184" s="82"/>
      <c r="G184" s="75"/>
      <c r="H184" s="75"/>
      <c r="I184" s="75"/>
      <c r="J184" s="75"/>
      <c r="K184" s="75"/>
      <c r="L184" s="75"/>
      <c r="M184" s="75"/>
      <c r="N184" s="24" t="s">
        <v>35</v>
      </c>
      <c r="O184" s="18">
        <v>0.02</v>
      </c>
      <c r="P184" s="24" t="s">
        <v>162</v>
      </c>
      <c r="Q184" s="28">
        <v>4.0000000000000001E-3</v>
      </c>
      <c r="R184" s="70">
        <f t="shared" si="8"/>
        <v>5</v>
      </c>
      <c r="S184" s="47">
        <v>2</v>
      </c>
      <c r="T184" s="73">
        <f t="shared" si="9"/>
        <v>10</v>
      </c>
    </row>
    <row r="185" spans="1:20" ht="36.75" customHeight="1" x14ac:dyDescent="0.2">
      <c r="A185" s="28"/>
      <c r="B185" s="26"/>
      <c r="C185" s="28"/>
      <c r="D185" s="75"/>
      <c r="E185" s="82"/>
      <c r="F185" s="82"/>
      <c r="G185" s="75"/>
      <c r="H185" s="75"/>
      <c r="I185" s="75"/>
      <c r="J185" s="75"/>
      <c r="K185" s="75"/>
      <c r="L185" s="75"/>
      <c r="M185" s="75"/>
      <c r="N185" s="24" t="s">
        <v>35</v>
      </c>
      <c r="O185" s="18">
        <v>0.02</v>
      </c>
      <c r="P185" s="24" t="s">
        <v>163</v>
      </c>
      <c r="Q185" s="28">
        <v>0.01</v>
      </c>
      <c r="R185" s="70">
        <f t="shared" si="8"/>
        <v>2</v>
      </c>
      <c r="S185" s="47">
        <v>2</v>
      </c>
      <c r="T185" s="73">
        <f t="shared" si="9"/>
        <v>4</v>
      </c>
    </row>
    <row r="186" spans="1:20" ht="20.100000000000001" customHeight="1" x14ac:dyDescent="0.2">
      <c r="A186" s="49"/>
      <c r="B186" s="48"/>
      <c r="C186" s="49"/>
      <c r="D186" s="48"/>
      <c r="E186" s="82"/>
      <c r="F186" s="82"/>
      <c r="G186" s="75"/>
      <c r="H186" s="75"/>
      <c r="I186" s="75"/>
      <c r="J186" s="75"/>
      <c r="K186" s="75"/>
      <c r="L186" s="75"/>
      <c r="M186" s="75"/>
      <c r="N186" s="38" t="s">
        <v>35</v>
      </c>
      <c r="O186" s="18">
        <v>0.02</v>
      </c>
      <c r="P186" s="38" t="s">
        <v>164</v>
      </c>
      <c r="Q186" s="49">
        <v>0.02</v>
      </c>
      <c r="R186" s="70">
        <f t="shared" si="8"/>
        <v>1</v>
      </c>
      <c r="S186" s="47">
        <v>2</v>
      </c>
      <c r="T186" s="73">
        <f t="shared" si="9"/>
        <v>2</v>
      </c>
    </row>
    <row r="187" spans="1:20" ht="33.75" customHeight="1" x14ac:dyDescent="0.2">
      <c r="A187" s="49"/>
      <c r="B187" s="48"/>
      <c r="C187" s="49"/>
      <c r="D187" s="48"/>
      <c r="E187" s="45">
        <v>2</v>
      </c>
      <c r="F187" s="85" t="s">
        <v>85</v>
      </c>
      <c r="G187" s="85"/>
      <c r="H187" s="85"/>
      <c r="I187" s="85"/>
      <c r="J187" s="85"/>
      <c r="K187" s="85"/>
      <c r="L187" s="85"/>
      <c r="M187" s="85"/>
      <c r="N187" s="38" t="s">
        <v>314</v>
      </c>
      <c r="O187" s="18">
        <v>0.08</v>
      </c>
      <c r="P187" s="38" t="s">
        <v>164</v>
      </c>
      <c r="Q187" s="49">
        <v>0.02</v>
      </c>
      <c r="R187" s="70">
        <f t="shared" si="8"/>
        <v>4</v>
      </c>
      <c r="S187" s="47">
        <v>2</v>
      </c>
      <c r="T187" s="73">
        <f t="shared" si="9"/>
        <v>8</v>
      </c>
    </row>
    <row r="188" spans="1:20" ht="33" customHeight="1" x14ac:dyDescent="0.2">
      <c r="A188" s="28"/>
      <c r="B188" s="26"/>
      <c r="C188" s="28"/>
      <c r="D188" s="26"/>
      <c r="E188" s="25">
        <v>3</v>
      </c>
      <c r="F188" s="85" t="s">
        <v>86</v>
      </c>
      <c r="G188" s="85"/>
      <c r="H188" s="85"/>
      <c r="I188" s="85"/>
      <c r="J188" s="85"/>
      <c r="K188" s="85"/>
      <c r="L188" s="85"/>
      <c r="M188" s="85"/>
      <c r="N188" s="24" t="s">
        <v>46</v>
      </c>
      <c r="O188" s="18">
        <v>0.01</v>
      </c>
      <c r="P188" s="24" t="s">
        <v>161</v>
      </c>
      <c r="Q188" s="28">
        <v>3.0000000000000001E-3</v>
      </c>
      <c r="R188" s="70">
        <f t="shared" si="8"/>
        <v>3.3333333333333335</v>
      </c>
      <c r="S188" s="47">
        <v>2</v>
      </c>
      <c r="T188" s="73">
        <f t="shared" si="9"/>
        <v>6.666666666666667</v>
      </c>
    </row>
    <row r="189" spans="1:20" ht="33" customHeight="1" x14ac:dyDescent="0.2">
      <c r="A189" s="28"/>
      <c r="B189" s="26"/>
      <c r="C189" s="28"/>
      <c r="D189" s="26"/>
      <c r="E189" s="25">
        <v>4</v>
      </c>
      <c r="F189" s="85" t="s">
        <v>87</v>
      </c>
      <c r="G189" s="85"/>
      <c r="H189" s="85"/>
      <c r="I189" s="85"/>
      <c r="J189" s="85"/>
      <c r="K189" s="85"/>
      <c r="L189" s="85"/>
      <c r="M189" s="85"/>
      <c r="N189" s="24" t="s">
        <v>88</v>
      </c>
      <c r="O189" s="18">
        <v>0.02</v>
      </c>
      <c r="P189" s="24" t="s">
        <v>161</v>
      </c>
      <c r="Q189" s="28">
        <v>3.0000000000000001E-3</v>
      </c>
      <c r="R189" s="70">
        <f t="shared" si="8"/>
        <v>6.666666666666667</v>
      </c>
      <c r="S189" s="47"/>
      <c r="T189" s="73">
        <f t="shared" si="9"/>
        <v>0</v>
      </c>
    </row>
    <row r="190" spans="1:20" ht="33" customHeight="1" x14ac:dyDescent="0.2">
      <c r="A190" s="28"/>
      <c r="B190" s="26"/>
      <c r="C190" s="28"/>
      <c r="D190" s="26"/>
      <c r="E190" s="25">
        <v>5</v>
      </c>
      <c r="F190" s="85" t="s">
        <v>128</v>
      </c>
      <c r="G190" s="85"/>
      <c r="H190" s="85"/>
      <c r="I190" s="85"/>
      <c r="J190" s="85"/>
      <c r="K190" s="85"/>
      <c r="L190" s="85"/>
      <c r="M190" s="85"/>
      <c r="N190" s="24" t="s">
        <v>88</v>
      </c>
      <c r="O190" s="18">
        <v>0.01</v>
      </c>
      <c r="P190" s="24" t="s">
        <v>162</v>
      </c>
      <c r="Q190" s="28">
        <v>4.0000000000000001E-3</v>
      </c>
      <c r="R190" s="70">
        <f t="shared" si="8"/>
        <v>2.5</v>
      </c>
      <c r="S190" s="47">
        <v>2</v>
      </c>
      <c r="T190" s="73">
        <f t="shared" si="9"/>
        <v>5</v>
      </c>
    </row>
    <row r="191" spans="1:20" ht="33" customHeight="1" x14ac:dyDescent="0.2">
      <c r="A191" s="28"/>
      <c r="B191" s="26"/>
      <c r="C191" s="28"/>
      <c r="D191" s="26"/>
      <c r="E191" s="25">
        <v>6</v>
      </c>
      <c r="F191" s="85" t="s">
        <v>129</v>
      </c>
      <c r="G191" s="85"/>
      <c r="H191" s="85"/>
      <c r="I191" s="85"/>
      <c r="J191" s="85"/>
      <c r="K191" s="85"/>
      <c r="L191" s="85"/>
      <c r="M191" s="85"/>
      <c r="N191" s="24" t="s">
        <v>35</v>
      </c>
      <c r="O191" s="18">
        <v>0.01</v>
      </c>
      <c r="P191" s="24" t="s">
        <v>162</v>
      </c>
      <c r="Q191" s="28">
        <v>4.0000000000000001E-3</v>
      </c>
      <c r="R191" s="70">
        <f t="shared" si="8"/>
        <v>2.5</v>
      </c>
      <c r="S191" s="47">
        <v>4</v>
      </c>
      <c r="T191" s="73">
        <f t="shared" si="9"/>
        <v>10</v>
      </c>
    </row>
    <row r="192" spans="1:20" ht="33" customHeight="1" x14ac:dyDescent="0.2">
      <c r="A192" s="55"/>
      <c r="B192" s="52"/>
      <c r="C192" s="55"/>
      <c r="D192" s="52"/>
      <c r="E192" s="46">
        <v>7</v>
      </c>
      <c r="F192" s="86" t="s">
        <v>89</v>
      </c>
      <c r="G192" s="86"/>
      <c r="H192" s="86"/>
      <c r="I192" s="86"/>
      <c r="J192" s="86"/>
      <c r="K192" s="86"/>
      <c r="L192" s="86"/>
      <c r="M192" s="86"/>
      <c r="N192" s="42" t="s">
        <v>88</v>
      </c>
      <c r="O192" s="37">
        <v>0.03</v>
      </c>
      <c r="P192" s="42" t="s">
        <v>162</v>
      </c>
      <c r="Q192" s="55">
        <v>4.0000000000000001E-3</v>
      </c>
      <c r="R192" s="71">
        <f t="shared" si="8"/>
        <v>7.5</v>
      </c>
      <c r="S192" s="51">
        <v>2</v>
      </c>
      <c r="T192" s="74">
        <f t="shared" si="9"/>
        <v>15</v>
      </c>
    </row>
    <row r="193" spans="1:20" ht="34.5" customHeight="1" x14ac:dyDescent="0.2">
      <c r="A193" s="28"/>
      <c r="B193" s="26"/>
      <c r="C193" s="28"/>
      <c r="D193" s="26"/>
      <c r="E193" s="82">
        <v>8</v>
      </c>
      <c r="F193" s="75" t="s">
        <v>243</v>
      </c>
      <c r="G193" s="75"/>
      <c r="H193" s="75"/>
      <c r="I193" s="75"/>
      <c r="J193" s="75"/>
      <c r="K193" s="75"/>
      <c r="L193" s="75"/>
      <c r="M193" s="75"/>
      <c r="N193" s="24" t="s">
        <v>90</v>
      </c>
      <c r="O193" s="18">
        <v>0.03</v>
      </c>
      <c r="P193" s="24" t="s">
        <v>161</v>
      </c>
      <c r="Q193" s="28">
        <v>3.0000000000000001E-3</v>
      </c>
      <c r="R193" s="70">
        <f t="shared" si="8"/>
        <v>10</v>
      </c>
      <c r="S193" s="47"/>
      <c r="T193" s="73">
        <f t="shared" si="9"/>
        <v>0</v>
      </c>
    </row>
    <row r="194" spans="1:20" ht="20.100000000000001" customHeight="1" x14ac:dyDescent="0.2">
      <c r="A194" s="28"/>
      <c r="B194" s="26"/>
      <c r="C194" s="28"/>
      <c r="D194" s="26"/>
      <c r="E194" s="82"/>
      <c r="F194" s="75"/>
      <c r="G194" s="75"/>
      <c r="H194" s="75"/>
      <c r="I194" s="75"/>
      <c r="J194" s="75"/>
      <c r="K194" s="75"/>
      <c r="L194" s="75"/>
      <c r="M194" s="75"/>
      <c r="N194" s="24" t="s">
        <v>90</v>
      </c>
      <c r="O194" s="18">
        <v>0.04</v>
      </c>
      <c r="P194" s="24" t="s">
        <v>162</v>
      </c>
      <c r="Q194" s="28">
        <v>4.0000000000000001E-3</v>
      </c>
      <c r="R194" s="70">
        <f t="shared" si="8"/>
        <v>10</v>
      </c>
      <c r="S194" s="47">
        <v>1</v>
      </c>
      <c r="T194" s="73">
        <f t="shared" si="9"/>
        <v>10</v>
      </c>
    </row>
    <row r="195" spans="1:20" ht="30" customHeight="1" x14ac:dyDescent="0.2">
      <c r="A195" s="28"/>
      <c r="B195" s="26"/>
      <c r="C195" s="28"/>
      <c r="D195" s="26"/>
      <c r="E195" s="82"/>
      <c r="F195" s="75"/>
      <c r="G195" s="75"/>
      <c r="H195" s="75"/>
      <c r="I195" s="75"/>
      <c r="J195" s="75"/>
      <c r="K195" s="75"/>
      <c r="L195" s="75"/>
      <c r="M195" s="75"/>
      <c r="N195" s="24" t="s">
        <v>90</v>
      </c>
      <c r="O195" s="18">
        <v>0.1</v>
      </c>
      <c r="P195" s="24" t="s">
        <v>163</v>
      </c>
      <c r="Q195" s="28">
        <v>0.01</v>
      </c>
      <c r="R195" s="70">
        <f t="shared" si="8"/>
        <v>10</v>
      </c>
      <c r="S195" s="47">
        <v>1</v>
      </c>
      <c r="T195" s="73">
        <f t="shared" si="9"/>
        <v>10</v>
      </c>
    </row>
    <row r="196" spans="1:20" ht="20.100000000000001" customHeight="1" x14ac:dyDescent="0.2">
      <c r="A196" s="28"/>
      <c r="B196" s="26"/>
      <c r="C196" s="28"/>
      <c r="D196" s="26"/>
      <c r="E196" s="82"/>
      <c r="F196" s="75"/>
      <c r="G196" s="75"/>
      <c r="H196" s="75"/>
      <c r="I196" s="75"/>
      <c r="J196" s="75"/>
      <c r="K196" s="75"/>
      <c r="L196" s="75"/>
      <c r="M196" s="75"/>
      <c r="N196" s="24" t="s">
        <v>90</v>
      </c>
      <c r="O196" s="18">
        <v>0.2</v>
      </c>
      <c r="P196" s="24" t="s">
        <v>164</v>
      </c>
      <c r="Q196" s="28">
        <v>0.02</v>
      </c>
      <c r="R196" s="70">
        <f t="shared" si="8"/>
        <v>10</v>
      </c>
      <c r="S196" s="47">
        <v>1</v>
      </c>
      <c r="T196" s="73">
        <f t="shared" si="9"/>
        <v>10</v>
      </c>
    </row>
    <row r="197" spans="1:20" ht="33.75" customHeight="1" x14ac:dyDescent="0.2">
      <c r="A197" s="28"/>
      <c r="B197" s="26"/>
      <c r="C197" s="28"/>
      <c r="D197" s="26"/>
      <c r="E197" s="26">
        <v>9</v>
      </c>
      <c r="F197" s="85" t="s">
        <v>91</v>
      </c>
      <c r="G197" s="85"/>
      <c r="H197" s="85"/>
      <c r="I197" s="85"/>
      <c r="J197" s="85"/>
      <c r="K197" s="85"/>
      <c r="L197" s="85"/>
      <c r="M197" s="85"/>
      <c r="N197" s="24"/>
      <c r="O197" s="18"/>
      <c r="P197" s="27"/>
      <c r="Q197" s="28"/>
      <c r="R197" s="70"/>
      <c r="S197" s="47"/>
      <c r="T197" s="73"/>
    </row>
    <row r="198" spans="1:20" ht="33.75" customHeight="1" x14ac:dyDescent="0.2">
      <c r="A198" s="28"/>
      <c r="B198" s="26"/>
      <c r="C198" s="28"/>
      <c r="D198" s="26"/>
      <c r="E198" s="26"/>
      <c r="F198" s="82" t="s">
        <v>244</v>
      </c>
      <c r="G198" s="75" t="s">
        <v>245</v>
      </c>
      <c r="H198" s="75"/>
      <c r="I198" s="75"/>
      <c r="J198" s="75"/>
      <c r="K198" s="75"/>
      <c r="L198" s="75"/>
      <c r="M198" s="75"/>
      <c r="N198" s="24" t="s">
        <v>130</v>
      </c>
      <c r="O198" s="18">
        <v>0.03</v>
      </c>
      <c r="P198" s="24" t="s">
        <v>161</v>
      </c>
      <c r="Q198" s="28">
        <v>3.0000000000000001E-3</v>
      </c>
      <c r="R198" s="70">
        <f t="shared" si="8"/>
        <v>10</v>
      </c>
      <c r="S198" s="47"/>
      <c r="T198" s="73">
        <f t="shared" si="9"/>
        <v>0</v>
      </c>
    </row>
    <row r="199" spans="1:20" ht="20.100000000000001" customHeight="1" x14ac:dyDescent="0.2">
      <c r="A199" s="28"/>
      <c r="B199" s="26"/>
      <c r="C199" s="28"/>
      <c r="D199" s="26"/>
      <c r="E199" s="26"/>
      <c r="F199" s="82"/>
      <c r="G199" s="75"/>
      <c r="H199" s="75"/>
      <c r="I199" s="75"/>
      <c r="J199" s="75"/>
      <c r="K199" s="75"/>
      <c r="L199" s="75"/>
      <c r="M199" s="75"/>
      <c r="N199" s="24" t="s">
        <v>130</v>
      </c>
      <c r="O199" s="18">
        <v>0.03</v>
      </c>
      <c r="P199" s="24" t="s">
        <v>162</v>
      </c>
      <c r="Q199" s="28">
        <v>4.0000000000000001E-3</v>
      </c>
      <c r="R199" s="70">
        <f t="shared" si="8"/>
        <v>7.5</v>
      </c>
      <c r="S199" s="47"/>
      <c r="T199" s="73">
        <f t="shared" si="9"/>
        <v>0</v>
      </c>
    </row>
    <row r="200" spans="1:20" ht="33.75" customHeight="1" x14ac:dyDescent="0.2">
      <c r="A200" s="28"/>
      <c r="B200" s="26"/>
      <c r="C200" s="28"/>
      <c r="D200" s="26"/>
      <c r="E200" s="26"/>
      <c r="F200" s="82"/>
      <c r="G200" s="75"/>
      <c r="H200" s="75"/>
      <c r="I200" s="75"/>
      <c r="J200" s="75"/>
      <c r="K200" s="75"/>
      <c r="L200" s="75"/>
      <c r="M200" s="75"/>
      <c r="N200" s="24" t="s">
        <v>130</v>
      </c>
      <c r="O200" s="18">
        <v>0.03</v>
      </c>
      <c r="P200" s="24" t="s">
        <v>163</v>
      </c>
      <c r="Q200" s="28">
        <v>0.01</v>
      </c>
      <c r="R200" s="70">
        <f t="shared" si="8"/>
        <v>3</v>
      </c>
      <c r="S200" s="47"/>
      <c r="T200" s="73">
        <f t="shared" si="9"/>
        <v>0</v>
      </c>
    </row>
    <row r="201" spans="1:20" ht="20.100000000000001" customHeight="1" x14ac:dyDescent="0.2">
      <c r="A201" s="49"/>
      <c r="B201" s="48"/>
      <c r="C201" s="49"/>
      <c r="D201" s="48"/>
      <c r="E201" s="48"/>
      <c r="F201" s="82"/>
      <c r="G201" s="75"/>
      <c r="H201" s="75"/>
      <c r="I201" s="75"/>
      <c r="J201" s="75"/>
      <c r="K201" s="75"/>
      <c r="L201" s="75"/>
      <c r="M201" s="75"/>
      <c r="N201" s="38" t="s">
        <v>130</v>
      </c>
      <c r="O201" s="18">
        <v>0.03</v>
      </c>
      <c r="P201" s="38" t="s">
        <v>164</v>
      </c>
      <c r="Q201" s="49">
        <v>0.02</v>
      </c>
      <c r="R201" s="70">
        <f t="shared" si="8"/>
        <v>1.5</v>
      </c>
      <c r="S201" s="47"/>
      <c r="T201" s="73">
        <f t="shared" si="9"/>
        <v>0</v>
      </c>
    </row>
    <row r="202" spans="1:20" ht="33" customHeight="1" x14ac:dyDescent="0.2">
      <c r="A202" s="49"/>
      <c r="B202" s="48"/>
      <c r="C202" s="49"/>
      <c r="D202" s="48"/>
      <c r="E202" s="48"/>
      <c r="F202" s="82" t="s">
        <v>246</v>
      </c>
      <c r="G202" s="75" t="s">
        <v>247</v>
      </c>
      <c r="H202" s="75"/>
      <c r="I202" s="75"/>
      <c r="J202" s="75"/>
      <c r="K202" s="75"/>
      <c r="L202" s="75"/>
      <c r="M202" s="75"/>
      <c r="N202" s="38" t="s">
        <v>35</v>
      </c>
      <c r="O202" s="18">
        <v>0.02</v>
      </c>
      <c r="P202" s="38" t="s">
        <v>161</v>
      </c>
      <c r="Q202" s="49">
        <v>3.0000000000000001E-3</v>
      </c>
      <c r="R202" s="70">
        <f t="shared" si="8"/>
        <v>6.666666666666667</v>
      </c>
      <c r="S202" s="47"/>
      <c r="T202" s="73">
        <f t="shared" si="9"/>
        <v>0</v>
      </c>
    </row>
    <row r="203" spans="1:20" ht="20.100000000000001" customHeight="1" x14ac:dyDescent="0.2">
      <c r="A203" s="28"/>
      <c r="B203" s="26"/>
      <c r="C203" s="28"/>
      <c r="D203" s="26"/>
      <c r="E203" s="26"/>
      <c r="F203" s="82"/>
      <c r="G203" s="75"/>
      <c r="H203" s="75"/>
      <c r="I203" s="75"/>
      <c r="J203" s="75"/>
      <c r="K203" s="75"/>
      <c r="L203" s="75"/>
      <c r="M203" s="75"/>
      <c r="N203" s="24" t="s">
        <v>35</v>
      </c>
      <c r="O203" s="18">
        <v>0.02</v>
      </c>
      <c r="P203" s="24" t="s">
        <v>162</v>
      </c>
      <c r="Q203" s="28">
        <v>4.0000000000000001E-3</v>
      </c>
      <c r="R203" s="70">
        <f t="shared" si="8"/>
        <v>5</v>
      </c>
      <c r="S203" s="47"/>
      <c r="T203" s="73">
        <f t="shared" si="9"/>
        <v>0</v>
      </c>
    </row>
    <row r="204" spans="1:20" ht="36" customHeight="1" x14ac:dyDescent="0.2">
      <c r="A204" s="28"/>
      <c r="B204" s="26"/>
      <c r="C204" s="28"/>
      <c r="D204" s="26"/>
      <c r="E204" s="26"/>
      <c r="F204" s="82"/>
      <c r="G204" s="75"/>
      <c r="H204" s="75"/>
      <c r="I204" s="75"/>
      <c r="J204" s="75"/>
      <c r="K204" s="75"/>
      <c r="L204" s="75"/>
      <c r="M204" s="75"/>
      <c r="N204" s="24" t="s">
        <v>35</v>
      </c>
      <c r="O204" s="18">
        <v>0.02</v>
      </c>
      <c r="P204" s="24" t="s">
        <v>163</v>
      </c>
      <c r="Q204" s="28">
        <v>0.01</v>
      </c>
      <c r="R204" s="70">
        <f t="shared" si="8"/>
        <v>2</v>
      </c>
      <c r="S204" s="47"/>
      <c r="T204" s="73">
        <f t="shared" si="9"/>
        <v>0</v>
      </c>
    </row>
    <row r="205" spans="1:20" ht="20.100000000000001" customHeight="1" x14ac:dyDescent="0.2">
      <c r="A205" s="28"/>
      <c r="B205" s="26"/>
      <c r="C205" s="28"/>
      <c r="D205" s="26"/>
      <c r="E205" s="26"/>
      <c r="F205" s="82"/>
      <c r="G205" s="75"/>
      <c r="H205" s="75"/>
      <c r="I205" s="75"/>
      <c r="J205" s="75"/>
      <c r="K205" s="75"/>
      <c r="L205" s="75"/>
      <c r="M205" s="75"/>
      <c r="N205" s="24" t="s">
        <v>35</v>
      </c>
      <c r="O205" s="18">
        <v>0.02</v>
      </c>
      <c r="P205" s="24" t="s">
        <v>164</v>
      </c>
      <c r="Q205" s="28">
        <v>0.02</v>
      </c>
      <c r="R205" s="70">
        <f t="shared" si="8"/>
        <v>1</v>
      </c>
      <c r="S205" s="47"/>
      <c r="T205" s="73">
        <f t="shared" si="9"/>
        <v>0</v>
      </c>
    </row>
    <row r="206" spans="1:20" ht="33" customHeight="1" x14ac:dyDescent="0.2">
      <c r="A206" s="49"/>
      <c r="B206" s="48"/>
      <c r="C206" s="49"/>
      <c r="D206" s="48"/>
      <c r="E206" s="48"/>
      <c r="F206" s="82" t="s">
        <v>42</v>
      </c>
      <c r="G206" s="75" t="s">
        <v>248</v>
      </c>
      <c r="H206" s="75"/>
      <c r="I206" s="75"/>
      <c r="J206" s="75"/>
      <c r="K206" s="75"/>
      <c r="L206" s="75"/>
      <c r="M206" s="75"/>
      <c r="N206" s="38" t="s">
        <v>35</v>
      </c>
      <c r="O206" s="18">
        <v>0.02</v>
      </c>
      <c r="P206" s="38" t="s">
        <v>161</v>
      </c>
      <c r="Q206" s="49">
        <v>3.0000000000000001E-3</v>
      </c>
      <c r="R206" s="70">
        <f t="shared" si="8"/>
        <v>6.666666666666667</v>
      </c>
      <c r="S206" s="47"/>
      <c r="T206" s="73">
        <f t="shared" si="9"/>
        <v>0</v>
      </c>
    </row>
    <row r="207" spans="1:20" ht="20.100000000000001" customHeight="1" x14ac:dyDescent="0.2">
      <c r="A207" s="49"/>
      <c r="B207" s="48"/>
      <c r="C207" s="49"/>
      <c r="D207" s="48"/>
      <c r="E207" s="48"/>
      <c r="F207" s="82"/>
      <c r="G207" s="75"/>
      <c r="H207" s="75"/>
      <c r="I207" s="75"/>
      <c r="J207" s="75"/>
      <c r="K207" s="75"/>
      <c r="L207" s="75"/>
      <c r="M207" s="75"/>
      <c r="N207" s="38" t="s">
        <v>35</v>
      </c>
      <c r="O207" s="18">
        <v>0.02</v>
      </c>
      <c r="P207" s="38" t="s">
        <v>162</v>
      </c>
      <c r="Q207" s="49">
        <v>4.0000000000000001E-3</v>
      </c>
      <c r="R207" s="70">
        <f t="shared" si="8"/>
        <v>5</v>
      </c>
      <c r="S207" s="47">
        <v>3</v>
      </c>
      <c r="T207" s="73">
        <f t="shared" si="9"/>
        <v>15</v>
      </c>
    </row>
    <row r="208" spans="1:20" ht="33" customHeight="1" x14ac:dyDescent="0.2">
      <c r="A208" s="49"/>
      <c r="B208" s="48"/>
      <c r="C208" s="49"/>
      <c r="D208" s="48"/>
      <c r="E208" s="48"/>
      <c r="F208" s="82"/>
      <c r="G208" s="75"/>
      <c r="H208" s="75"/>
      <c r="I208" s="75"/>
      <c r="J208" s="75"/>
      <c r="K208" s="75"/>
      <c r="L208" s="75"/>
      <c r="M208" s="75"/>
      <c r="N208" s="38" t="s">
        <v>35</v>
      </c>
      <c r="O208" s="18">
        <v>0.02</v>
      </c>
      <c r="P208" s="38" t="s">
        <v>163</v>
      </c>
      <c r="Q208" s="49">
        <v>0.01</v>
      </c>
      <c r="R208" s="70">
        <f t="shared" si="8"/>
        <v>2</v>
      </c>
      <c r="S208" s="47">
        <v>3</v>
      </c>
      <c r="T208" s="73">
        <f t="shared" si="9"/>
        <v>6</v>
      </c>
    </row>
    <row r="209" spans="1:20" ht="18" customHeight="1" x14ac:dyDescent="0.2">
      <c r="A209" s="49"/>
      <c r="B209" s="48"/>
      <c r="C209" s="49"/>
      <c r="D209" s="48"/>
      <c r="E209" s="48"/>
      <c r="F209" s="82"/>
      <c r="G209" s="75"/>
      <c r="H209" s="75"/>
      <c r="I209" s="75"/>
      <c r="J209" s="75"/>
      <c r="K209" s="75"/>
      <c r="L209" s="75"/>
      <c r="M209" s="75"/>
      <c r="N209" s="38" t="s">
        <v>35</v>
      </c>
      <c r="O209" s="18">
        <v>0.02</v>
      </c>
      <c r="P209" s="38" t="s">
        <v>164</v>
      </c>
      <c r="Q209" s="49">
        <v>0.02</v>
      </c>
      <c r="R209" s="70">
        <f t="shared" si="8"/>
        <v>1</v>
      </c>
      <c r="S209" s="47">
        <v>3</v>
      </c>
      <c r="T209" s="73">
        <f t="shared" si="9"/>
        <v>3</v>
      </c>
    </row>
    <row r="210" spans="1:20" ht="33.950000000000003" customHeight="1" x14ac:dyDescent="0.2">
      <c r="A210" s="55"/>
      <c r="B210" s="52"/>
      <c r="C210" s="55"/>
      <c r="D210" s="52"/>
      <c r="E210" s="52"/>
      <c r="F210" s="52" t="s">
        <v>249</v>
      </c>
      <c r="G210" s="76" t="s">
        <v>250</v>
      </c>
      <c r="H210" s="76"/>
      <c r="I210" s="76"/>
      <c r="J210" s="76"/>
      <c r="K210" s="76"/>
      <c r="L210" s="76"/>
      <c r="M210" s="52"/>
      <c r="N210" s="42" t="s">
        <v>35</v>
      </c>
      <c r="O210" s="37">
        <v>0.02</v>
      </c>
      <c r="P210" s="42" t="s">
        <v>161</v>
      </c>
      <c r="Q210" s="55">
        <v>3.0000000000000001E-3</v>
      </c>
      <c r="R210" s="71">
        <f t="shared" si="8"/>
        <v>6.666666666666667</v>
      </c>
      <c r="S210" s="51"/>
      <c r="T210" s="74">
        <f t="shared" si="9"/>
        <v>0</v>
      </c>
    </row>
    <row r="211" spans="1:20" ht="20.100000000000001" customHeight="1" x14ac:dyDescent="0.2">
      <c r="A211" s="28"/>
      <c r="B211" s="26"/>
      <c r="C211" s="28"/>
      <c r="D211" s="26"/>
      <c r="E211" s="26"/>
      <c r="F211" s="48"/>
      <c r="G211" s="48"/>
      <c r="H211" s="48"/>
      <c r="I211" s="48"/>
      <c r="J211" s="48"/>
      <c r="K211" s="48"/>
      <c r="L211" s="48"/>
      <c r="M211" s="48"/>
      <c r="N211" s="24" t="s">
        <v>35</v>
      </c>
      <c r="O211" s="18">
        <v>0.02</v>
      </c>
      <c r="P211" s="24" t="s">
        <v>162</v>
      </c>
      <c r="Q211" s="28">
        <v>4.0000000000000001E-3</v>
      </c>
      <c r="R211" s="70">
        <f t="shared" si="8"/>
        <v>5</v>
      </c>
      <c r="S211" s="47"/>
      <c r="T211" s="73">
        <f t="shared" si="9"/>
        <v>0</v>
      </c>
    </row>
    <row r="212" spans="1:20" ht="33" customHeight="1" x14ac:dyDescent="0.2">
      <c r="A212" s="28"/>
      <c r="B212" s="26"/>
      <c r="C212" s="28"/>
      <c r="D212" s="26"/>
      <c r="E212" s="26"/>
      <c r="F212" s="48"/>
      <c r="G212" s="48"/>
      <c r="H212" s="48"/>
      <c r="I212" s="48"/>
      <c r="J212" s="48"/>
      <c r="K212" s="48"/>
      <c r="L212" s="48"/>
      <c r="M212" s="48"/>
      <c r="N212" s="24" t="s">
        <v>35</v>
      </c>
      <c r="O212" s="18">
        <v>0.02</v>
      </c>
      <c r="P212" s="24" t="s">
        <v>163</v>
      </c>
      <c r="Q212" s="28">
        <v>0.01</v>
      </c>
      <c r="R212" s="70">
        <f t="shared" si="8"/>
        <v>2</v>
      </c>
      <c r="S212" s="47"/>
      <c r="T212" s="73">
        <f t="shared" si="9"/>
        <v>0</v>
      </c>
    </row>
    <row r="213" spans="1:20" ht="20.100000000000001" customHeight="1" x14ac:dyDescent="0.2">
      <c r="A213" s="28"/>
      <c r="B213" s="26"/>
      <c r="C213" s="28"/>
      <c r="D213" s="26"/>
      <c r="E213" s="26"/>
      <c r="F213" s="48"/>
      <c r="G213" s="48"/>
      <c r="H213" s="48"/>
      <c r="I213" s="48"/>
      <c r="J213" s="48"/>
      <c r="K213" s="48"/>
      <c r="L213" s="48"/>
      <c r="M213" s="48"/>
      <c r="N213" s="24" t="s">
        <v>35</v>
      </c>
      <c r="O213" s="18">
        <v>0.02</v>
      </c>
      <c r="P213" s="24" t="s">
        <v>164</v>
      </c>
      <c r="Q213" s="28">
        <v>0.02</v>
      </c>
      <c r="R213" s="70">
        <f t="shared" si="8"/>
        <v>1</v>
      </c>
      <c r="S213" s="47"/>
      <c r="T213" s="73">
        <f t="shared" si="9"/>
        <v>0</v>
      </c>
    </row>
    <row r="214" spans="1:20" ht="33" customHeight="1" x14ac:dyDescent="0.2">
      <c r="A214" s="28"/>
      <c r="B214" s="26"/>
      <c r="C214" s="28"/>
      <c r="D214" s="26"/>
      <c r="E214" s="25">
        <v>10</v>
      </c>
      <c r="F214" s="85" t="s">
        <v>92</v>
      </c>
      <c r="G214" s="85"/>
      <c r="H214" s="85"/>
      <c r="I214" s="85"/>
      <c r="J214" s="85"/>
      <c r="K214" s="85"/>
      <c r="L214" s="85"/>
      <c r="M214" s="85"/>
      <c r="N214" s="24" t="s">
        <v>69</v>
      </c>
      <c r="O214" s="18">
        <v>0.08</v>
      </c>
      <c r="P214" s="24" t="s">
        <v>164</v>
      </c>
      <c r="Q214" s="28">
        <v>0.02</v>
      </c>
      <c r="R214" s="70">
        <f t="shared" si="8"/>
        <v>4</v>
      </c>
      <c r="S214" s="47">
        <v>3</v>
      </c>
      <c r="T214" s="73">
        <f t="shared" si="9"/>
        <v>12</v>
      </c>
    </row>
    <row r="215" spans="1:20" ht="33.75" customHeight="1" x14ac:dyDescent="0.2">
      <c r="A215" s="28"/>
      <c r="B215" s="26"/>
      <c r="C215" s="28"/>
      <c r="D215" s="26"/>
      <c r="E215" s="25">
        <v>11</v>
      </c>
      <c r="F215" s="85" t="s">
        <v>93</v>
      </c>
      <c r="G215" s="85"/>
      <c r="H215" s="85"/>
      <c r="I215" s="85"/>
      <c r="J215" s="85"/>
      <c r="K215" s="85"/>
      <c r="L215" s="85"/>
      <c r="M215" s="85"/>
      <c r="N215" s="24"/>
      <c r="O215" s="18"/>
      <c r="P215" s="27"/>
      <c r="Q215" s="28"/>
      <c r="R215" s="70"/>
      <c r="S215" s="47"/>
      <c r="T215" s="73"/>
    </row>
    <row r="216" spans="1:20" ht="31.5" customHeight="1" x14ac:dyDescent="0.2">
      <c r="A216" s="49"/>
      <c r="B216" s="48"/>
      <c r="C216" s="49"/>
      <c r="D216" s="48"/>
      <c r="E216" s="45"/>
      <c r="F216" s="48" t="s">
        <v>23</v>
      </c>
      <c r="G216" s="85" t="s">
        <v>133</v>
      </c>
      <c r="H216" s="85"/>
      <c r="I216" s="85"/>
      <c r="J216" s="85"/>
      <c r="K216" s="85"/>
      <c r="L216" s="85"/>
      <c r="M216" s="85"/>
      <c r="N216" s="38" t="s">
        <v>94</v>
      </c>
      <c r="O216" s="18">
        <v>0.02</v>
      </c>
      <c r="P216" s="38" t="s">
        <v>162</v>
      </c>
      <c r="Q216" s="49">
        <v>4.0000000000000001E-3</v>
      </c>
      <c r="R216" s="70">
        <f t="shared" si="8"/>
        <v>5</v>
      </c>
      <c r="S216" s="47">
        <v>3</v>
      </c>
      <c r="T216" s="73">
        <f t="shared" si="9"/>
        <v>15</v>
      </c>
    </row>
    <row r="217" spans="1:20" ht="18" customHeight="1" x14ac:dyDescent="0.2">
      <c r="A217" s="28"/>
      <c r="B217" s="26"/>
      <c r="C217" s="28"/>
      <c r="D217" s="26"/>
      <c r="E217" s="15"/>
      <c r="F217" s="6" t="s">
        <v>26</v>
      </c>
      <c r="G217" s="85" t="s">
        <v>134</v>
      </c>
      <c r="H217" s="85"/>
      <c r="I217" s="85"/>
      <c r="J217" s="85"/>
      <c r="K217" s="85"/>
      <c r="L217" s="85"/>
      <c r="M217" s="85"/>
      <c r="N217" s="12" t="s">
        <v>69</v>
      </c>
      <c r="O217" s="18">
        <v>0.02</v>
      </c>
      <c r="P217" s="12" t="s">
        <v>162</v>
      </c>
      <c r="Q217" s="2">
        <v>4.0000000000000001E-3</v>
      </c>
      <c r="R217" s="70">
        <f t="shared" si="8"/>
        <v>5</v>
      </c>
      <c r="S217" s="47">
        <v>3</v>
      </c>
      <c r="T217" s="73">
        <f t="shared" si="9"/>
        <v>15</v>
      </c>
    </row>
    <row r="218" spans="1:20" ht="33" customHeight="1" x14ac:dyDescent="0.2">
      <c r="A218" s="28"/>
      <c r="B218" s="26"/>
      <c r="C218" s="49" t="s">
        <v>179</v>
      </c>
      <c r="D218" s="79" t="s">
        <v>184</v>
      </c>
      <c r="E218" s="25">
        <v>1</v>
      </c>
      <c r="F218" s="85" t="s">
        <v>95</v>
      </c>
      <c r="G218" s="85"/>
      <c r="H218" s="85"/>
      <c r="I218" s="85"/>
      <c r="J218" s="85"/>
      <c r="K218" s="85"/>
      <c r="L218" s="85"/>
      <c r="M218" s="85"/>
      <c r="N218" s="24" t="s">
        <v>80</v>
      </c>
      <c r="O218" s="18">
        <v>0.06</v>
      </c>
      <c r="P218" s="24" t="s">
        <v>163</v>
      </c>
      <c r="Q218" s="28">
        <v>0.01</v>
      </c>
      <c r="R218" s="70">
        <f t="shared" si="8"/>
        <v>6</v>
      </c>
      <c r="S218" s="47">
        <v>6</v>
      </c>
      <c r="T218" s="73">
        <f t="shared" si="9"/>
        <v>36</v>
      </c>
    </row>
    <row r="219" spans="1:20" ht="20.100000000000001" customHeight="1" x14ac:dyDescent="0.2">
      <c r="A219" s="28"/>
      <c r="B219" s="26"/>
      <c r="C219" s="49"/>
      <c r="D219" s="79"/>
      <c r="E219" s="25">
        <v>2</v>
      </c>
      <c r="F219" s="85" t="s">
        <v>138</v>
      </c>
      <c r="G219" s="85"/>
      <c r="H219" s="85"/>
      <c r="I219" s="85"/>
      <c r="J219" s="85"/>
      <c r="K219" s="85"/>
      <c r="L219" s="85"/>
      <c r="M219" s="85"/>
      <c r="N219" s="24"/>
      <c r="O219" s="18"/>
      <c r="P219" s="27"/>
      <c r="Q219" s="28"/>
      <c r="R219" s="70"/>
      <c r="S219" s="47"/>
      <c r="T219" s="73"/>
    </row>
    <row r="220" spans="1:20" ht="34.5" customHeight="1" x14ac:dyDescent="0.2">
      <c r="A220" s="28"/>
      <c r="B220" s="26"/>
      <c r="C220" s="49"/>
      <c r="D220" s="49"/>
      <c r="E220" s="25"/>
      <c r="F220" s="26" t="s">
        <v>23</v>
      </c>
      <c r="G220" s="85" t="s">
        <v>96</v>
      </c>
      <c r="H220" s="85"/>
      <c r="I220" s="85"/>
      <c r="J220" s="85"/>
      <c r="K220" s="85"/>
      <c r="L220" s="85"/>
      <c r="M220" s="85"/>
      <c r="N220" s="24" t="s">
        <v>35</v>
      </c>
      <c r="O220" s="18">
        <v>0.04</v>
      </c>
      <c r="P220" s="24" t="s">
        <v>162</v>
      </c>
      <c r="Q220" s="28">
        <v>4.0000000000000001E-3</v>
      </c>
      <c r="R220" s="70">
        <f t="shared" si="8"/>
        <v>10</v>
      </c>
      <c r="S220" s="47">
        <v>2</v>
      </c>
      <c r="T220" s="73">
        <f t="shared" si="9"/>
        <v>20</v>
      </c>
    </row>
    <row r="221" spans="1:20" ht="21" customHeight="1" x14ac:dyDescent="0.2">
      <c r="A221" s="28"/>
      <c r="B221" s="26"/>
      <c r="C221" s="49"/>
      <c r="D221" s="49"/>
      <c r="E221" s="25"/>
      <c r="F221" s="26" t="s">
        <v>26</v>
      </c>
      <c r="G221" s="85" t="s">
        <v>97</v>
      </c>
      <c r="H221" s="85"/>
      <c r="I221" s="85"/>
      <c r="J221" s="85"/>
      <c r="K221" s="85"/>
      <c r="L221" s="85"/>
      <c r="M221" s="85"/>
      <c r="N221" s="24" t="s">
        <v>35</v>
      </c>
      <c r="O221" s="18">
        <v>0.04</v>
      </c>
      <c r="P221" s="24" t="s">
        <v>162</v>
      </c>
      <c r="Q221" s="28">
        <v>4.0000000000000001E-3</v>
      </c>
      <c r="R221" s="70">
        <f t="shared" si="8"/>
        <v>10</v>
      </c>
      <c r="S221" s="47">
        <v>2</v>
      </c>
      <c r="T221" s="73">
        <f t="shared" si="9"/>
        <v>20</v>
      </c>
    </row>
    <row r="222" spans="1:20" ht="29.25" customHeight="1" x14ac:dyDescent="0.2">
      <c r="A222" s="28"/>
      <c r="B222" s="26"/>
      <c r="C222" s="49"/>
      <c r="D222" s="49"/>
      <c r="E222" s="25"/>
      <c r="F222" s="26" t="s">
        <v>49</v>
      </c>
      <c r="G222" s="85" t="s">
        <v>136</v>
      </c>
      <c r="H222" s="85"/>
      <c r="I222" s="85"/>
      <c r="J222" s="85"/>
      <c r="K222" s="85"/>
      <c r="L222" s="85"/>
      <c r="M222" s="85"/>
      <c r="N222" s="24" t="s">
        <v>35</v>
      </c>
      <c r="O222" s="18">
        <v>0.04</v>
      </c>
      <c r="P222" s="24" t="s">
        <v>163</v>
      </c>
      <c r="Q222" s="28">
        <v>0.01</v>
      </c>
      <c r="R222" s="70">
        <f t="shared" si="8"/>
        <v>4</v>
      </c>
      <c r="S222" s="47">
        <v>2</v>
      </c>
      <c r="T222" s="73">
        <f t="shared" si="9"/>
        <v>8</v>
      </c>
    </row>
    <row r="223" spans="1:20" ht="33" customHeight="1" x14ac:dyDescent="0.2">
      <c r="A223" s="28"/>
      <c r="B223" s="26"/>
      <c r="C223" s="49"/>
      <c r="D223" s="49"/>
      <c r="E223" s="25"/>
      <c r="F223" s="26" t="s">
        <v>29</v>
      </c>
      <c r="G223" s="85" t="s">
        <v>98</v>
      </c>
      <c r="H223" s="85"/>
      <c r="I223" s="85"/>
      <c r="J223" s="85"/>
      <c r="K223" s="85"/>
      <c r="L223" s="85"/>
      <c r="M223" s="85"/>
      <c r="N223" s="24" t="s">
        <v>35</v>
      </c>
      <c r="O223" s="18">
        <v>0.06</v>
      </c>
      <c r="P223" s="24" t="s">
        <v>163</v>
      </c>
      <c r="Q223" s="28">
        <v>0.01</v>
      </c>
      <c r="R223" s="70">
        <f t="shared" si="8"/>
        <v>6</v>
      </c>
      <c r="S223" s="47">
        <v>2</v>
      </c>
      <c r="T223" s="73">
        <f t="shared" si="9"/>
        <v>12</v>
      </c>
    </row>
    <row r="224" spans="1:20" ht="33.950000000000003" customHeight="1" x14ac:dyDescent="0.2">
      <c r="A224" s="49"/>
      <c r="B224" s="48"/>
      <c r="C224" s="49"/>
      <c r="D224" s="49"/>
      <c r="E224" s="45"/>
      <c r="F224" s="48" t="s">
        <v>202</v>
      </c>
      <c r="G224" s="85" t="s">
        <v>99</v>
      </c>
      <c r="H224" s="85"/>
      <c r="I224" s="85"/>
      <c r="J224" s="85"/>
      <c r="K224" s="85"/>
      <c r="L224" s="85"/>
      <c r="M224" s="85"/>
      <c r="N224" s="38" t="s">
        <v>35</v>
      </c>
      <c r="O224" s="18">
        <v>0.06</v>
      </c>
      <c r="P224" s="38" t="s">
        <v>163</v>
      </c>
      <c r="Q224" s="49">
        <v>0.01</v>
      </c>
      <c r="R224" s="70">
        <f t="shared" si="8"/>
        <v>6</v>
      </c>
      <c r="S224" s="47"/>
      <c r="T224" s="73">
        <f t="shared" si="9"/>
        <v>0</v>
      </c>
    </row>
    <row r="225" spans="1:20" ht="96" customHeight="1" x14ac:dyDescent="0.2">
      <c r="A225" s="55"/>
      <c r="B225" s="52"/>
      <c r="C225" s="55"/>
      <c r="D225" s="55"/>
      <c r="E225" s="46"/>
      <c r="F225" s="52" t="s">
        <v>188</v>
      </c>
      <c r="G225" s="86" t="s">
        <v>139</v>
      </c>
      <c r="H225" s="86"/>
      <c r="I225" s="86"/>
      <c r="J225" s="86"/>
      <c r="K225" s="86"/>
      <c r="L225" s="86"/>
      <c r="M225" s="86"/>
      <c r="N225" s="42" t="s">
        <v>35</v>
      </c>
      <c r="O225" s="37">
        <v>0.01</v>
      </c>
      <c r="P225" s="42" t="s">
        <v>162</v>
      </c>
      <c r="Q225" s="55">
        <v>4.0000000000000001E-3</v>
      </c>
      <c r="R225" s="71">
        <f t="shared" si="8"/>
        <v>2.5</v>
      </c>
      <c r="S225" s="51"/>
      <c r="T225" s="74">
        <f t="shared" si="9"/>
        <v>0</v>
      </c>
    </row>
    <row r="226" spans="1:20" ht="50.25" customHeight="1" x14ac:dyDescent="0.2">
      <c r="A226" s="28"/>
      <c r="B226" s="26"/>
      <c r="C226" s="49"/>
      <c r="D226" s="49"/>
      <c r="E226" s="25">
        <v>3</v>
      </c>
      <c r="F226" s="85" t="s">
        <v>146</v>
      </c>
      <c r="G226" s="85"/>
      <c r="H226" s="85"/>
      <c r="I226" s="85"/>
      <c r="J226" s="85"/>
      <c r="K226" s="85"/>
      <c r="L226" s="85"/>
      <c r="M226" s="85"/>
      <c r="N226" s="24"/>
      <c r="O226" s="18"/>
      <c r="P226" s="27"/>
      <c r="Q226" s="28"/>
      <c r="R226" s="70"/>
      <c r="S226" s="47"/>
      <c r="T226" s="73"/>
    </row>
    <row r="227" spans="1:20" ht="31.5" customHeight="1" x14ac:dyDescent="0.2">
      <c r="A227" s="49"/>
      <c r="B227" s="48"/>
      <c r="C227" s="49"/>
      <c r="D227" s="49"/>
      <c r="E227" s="45"/>
      <c r="F227" s="75" t="s">
        <v>100</v>
      </c>
      <c r="G227" s="75"/>
      <c r="H227" s="75"/>
      <c r="I227" s="75"/>
      <c r="J227" s="75"/>
      <c r="K227" s="75"/>
      <c r="L227" s="75"/>
      <c r="M227" s="75"/>
      <c r="N227" s="38" t="s">
        <v>35</v>
      </c>
      <c r="O227" s="18">
        <v>7.0000000000000007E-2</v>
      </c>
      <c r="P227" s="38" t="s">
        <v>163</v>
      </c>
      <c r="Q227" s="49">
        <v>0.01</v>
      </c>
      <c r="R227" s="70">
        <f t="shared" si="8"/>
        <v>7.0000000000000009</v>
      </c>
      <c r="S227" s="47"/>
      <c r="T227" s="73">
        <f t="shared" si="9"/>
        <v>0</v>
      </c>
    </row>
    <row r="228" spans="1:20" ht="20.100000000000001" customHeight="1" x14ac:dyDescent="0.2">
      <c r="A228" s="28"/>
      <c r="B228" s="26"/>
      <c r="C228" s="79" t="s">
        <v>183</v>
      </c>
      <c r="D228" s="75" t="s">
        <v>178</v>
      </c>
      <c r="E228" s="82">
        <v>1</v>
      </c>
      <c r="F228" s="75" t="s">
        <v>148</v>
      </c>
      <c r="G228" s="75"/>
      <c r="H228" s="75"/>
      <c r="I228" s="75"/>
      <c r="J228" s="75"/>
      <c r="K228" s="75"/>
      <c r="L228" s="75"/>
      <c r="M228" s="75"/>
      <c r="N228" s="24"/>
      <c r="O228" s="18"/>
      <c r="P228" s="27"/>
      <c r="Q228" s="28"/>
      <c r="R228" s="70"/>
      <c r="S228" s="47"/>
      <c r="T228" s="73">
        <f t="shared" si="9"/>
        <v>0</v>
      </c>
    </row>
    <row r="229" spans="1:20" ht="20.100000000000001" customHeight="1" x14ac:dyDescent="0.2">
      <c r="A229" s="28"/>
      <c r="B229" s="26"/>
      <c r="C229" s="79"/>
      <c r="D229" s="75"/>
      <c r="E229" s="82"/>
      <c r="F229" s="26" t="s">
        <v>41</v>
      </c>
      <c r="G229" s="75" t="s">
        <v>152</v>
      </c>
      <c r="H229" s="75"/>
      <c r="I229" s="75"/>
      <c r="J229" s="75"/>
      <c r="K229" s="75"/>
      <c r="L229" s="75"/>
      <c r="M229" s="75"/>
      <c r="N229" s="24" t="s">
        <v>104</v>
      </c>
      <c r="O229" s="18">
        <v>0.02</v>
      </c>
      <c r="P229" s="24" t="s">
        <v>162</v>
      </c>
      <c r="Q229" s="28">
        <v>4.0000000000000001E-3</v>
      </c>
      <c r="R229" s="70">
        <f t="shared" si="8"/>
        <v>5</v>
      </c>
      <c r="S229" s="47">
        <v>24</v>
      </c>
      <c r="T229" s="73">
        <f t="shared" si="9"/>
        <v>120</v>
      </c>
    </row>
    <row r="230" spans="1:20" ht="35.25" customHeight="1" x14ac:dyDescent="0.2">
      <c r="A230" s="28"/>
      <c r="B230" s="26"/>
      <c r="C230" s="79"/>
      <c r="D230" s="75"/>
      <c r="E230" s="82"/>
      <c r="F230" s="26" t="s">
        <v>47</v>
      </c>
      <c r="G230" s="75" t="s">
        <v>153</v>
      </c>
      <c r="H230" s="75"/>
      <c r="I230" s="75"/>
      <c r="J230" s="75"/>
      <c r="K230" s="75"/>
      <c r="L230" s="75"/>
      <c r="M230" s="75"/>
      <c r="N230" s="24" t="s">
        <v>105</v>
      </c>
      <c r="O230" s="18">
        <v>0.04</v>
      </c>
      <c r="P230" s="24" t="s">
        <v>163</v>
      </c>
      <c r="Q230" s="28">
        <v>0.01</v>
      </c>
      <c r="R230" s="70">
        <f t="shared" si="8"/>
        <v>4</v>
      </c>
      <c r="S230" s="47">
        <v>2</v>
      </c>
      <c r="T230" s="73">
        <f t="shared" si="9"/>
        <v>8</v>
      </c>
    </row>
    <row r="231" spans="1:20" ht="18" customHeight="1" x14ac:dyDescent="0.2">
      <c r="A231" s="28"/>
      <c r="B231" s="26"/>
      <c r="C231" s="79"/>
      <c r="D231" s="75"/>
      <c r="E231" s="82">
        <v>2</v>
      </c>
      <c r="F231" s="75" t="s">
        <v>149</v>
      </c>
      <c r="G231" s="75"/>
      <c r="H231" s="75"/>
      <c r="I231" s="75"/>
      <c r="J231" s="75"/>
      <c r="K231" s="75"/>
      <c r="L231" s="75"/>
      <c r="M231" s="75"/>
      <c r="N231" s="24"/>
      <c r="O231" s="18"/>
      <c r="P231" s="27"/>
      <c r="Q231" s="28"/>
      <c r="R231" s="70"/>
      <c r="S231" s="47"/>
      <c r="T231" s="73">
        <f t="shared" si="9"/>
        <v>0</v>
      </c>
    </row>
    <row r="232" spans="1:20" ht="36.75" customHeight="1" x14ac:dyDescent="0.2">
      <c r="A232" s="28"/>
      <c r="B232" s="26"/>
      <c r="C232" s="79"/>
      <c r="D232" s="75"/>
      <c r="E232" s="82"/>
      <c r="F232" s="26" t="s">
        <v>41</v>
      </c>
      <c r="G232" s="75" t="s">
        <v>150</v>
      </c>
      <c r="H232" s="75"/>
      <c r="I232" s="75"/>
      <c r="J232" s="75"/>
      <c r="K232" s="75"/>
      <c r="L232" s="75"/>
      <c r="M232" s="75"/>
      <c r="N232" s="24" t="s">
        <v>35</v>
      </c>
      <c r="O232" s="16">
        <v>0.04</v>
      </c>
      <c r="P232" s="24" t="s">
        <v>161</v>
      </c>
      <c r="Q232" s="28">
        <v>3.0000000000000001E-3</v>
      </c>
      <c r="R232" s="70">
        <f t="shared" si="8"/>
        <v>13.333333333333334</v>
      </c>
      <c r="S232" s="47">
        <f>2*12</f>
        <v>24</v>
      </c>
      <c r="T232" s="73">
        <f t="shared" si="9"/>
        <v>320</v>
      </c>
    </row>
    <row r="233" spans="1:20" ht="18" customHeight="1" x14ac:dyDescent="0.2">
      <c r="A233" s="28"/>
      <c r="B233" s="26"/>
      <c r="C233" s="79"/>
      <c r="D233" s="75"/>
      <c r="E233" s="82"/>
      <c r="F233" s="26" t="s">
        <v>47</v>
      </c>
      <c r="G233" s="75" t="s">
        <v>151</v>
      </c>
      <c r="H233" s="75"/>
      <c r="I233" s="75"/>
      <c r="J233" s="75"/>
      <c r="K233" s="75"/>
      <c r="L233" s="75"/>
      <c r="M233" s="75"/>
      <c r="N233" s="24" t="s">
        <v>35</v>
      </c>
      <c r="O233" s="16">
        <v>0.03</v>
      </c>
      <c r="P233" s="24" t="s">
        <v>162</v>
      </c>
      <c r="Q233" s="28">
        <v>4.0000000000000001E-3</v>
      </c>
      <c r="R233" s="70">
        <f t="shared" si="8"/>
        <v>7.5</v>
      </c>
      <c r="S233" s="47">
        <f>2*12</f>
        <v>24</v>
      </c>
      <c r="T233" s="73">
        <f t="shared" si="9"/>
        <v>180</v>
      </c>
    </row>
    <row r="234" spans="1:20" ht="18" customHeight="1" x14ac:dyDescent="0.2">
      <c r="A234" s="28"/>
      <c r="B234" s="26"/>
      <c r="C234" s="79"/>
      <c r="D234" s="75"/>
      <c r="E234" s="82">
        <v>3</v>
      </c>
      <c r="F234" s="75" t="s">
        <v>154</v>
      </c>
      <c r="G234" s="75"/>
      <c r="H234" s="75"/>
      <c r="I234" s="75"/>
      <c r="J234" s="75"/>
      <c r="K234" s="75"/>
      <c r="L234" s="75"/>
      <c r="M234" s="75"/>
      <c r="N234" s="24"/>
      <c r="O234" s="18"/>
      <c r="P234" s="27"/>
      <c r="Q234" s="28"/>
      <c r="R234" s="70"/>
      <c r="S234" s="47"/>
      <c r="T234" s="73">
        <f t="shared" si="9"/>
        <v>0</v>
      </c>
    </row>
    <row r="235" spans="1:20" ht="33" customHeight="1" x14ac:dyDescent="0.2">
      <c r="A235" s="57"/>
      <c r="B235" s="59"/>
      <c r="C235" s="79"/>
      <c r="D235" s="75"/>
      <c r="E235" s="82"/>
      <c r="F235" s="59"/>
      <c r="G235" s="75" t="s">
        <v>155</v>
      </c>
      <c r="H235" s="75"/>
      <c r="I235" s="75"/>
      <c r="J235" s="75"/>
      <c r="K235" s="75"/>
      <c r="L235" s="75"/>
      <c r="M235" s="75"/>
      <c r="N235" s="60" t="s">
        <v>80</v>
      </c>
      <c r="O235" s="16">
        <v>0.06</v>
      </c>
      <c r="P235" s="60" t="s">
        <v>163</v>
      </c>
      <c r="Q235" s="57">
        <v>0.01</v>
      </c>
      <c r="R235" s="70">
        <f t="shared" si="8"/>
        <v>6</v>
      </c>
      <c r="S235" s="61">
        <f>8*2</f>
        <v>16</v>
      </c>
      <c r="T235" s="73">
        <f t="shared" si="9"/>
        <v>96</v>
      </c>
    </row>
    <row r="236" spans="1:20" ht="18" customHeight="1" x14ac:dyDescent="0.2">
      <c r="A236" s="79" t="s">
        <v>355</v>
      </c>
      <c r="B236" s="79"/>
      <c r="C236" s="79"/>
      <c r="D236" s="79"/>
      <c r="E236" s="79"/>
      <c r="F236" s="79"/>
      <c r="G236" s="79"/>
      <c r="H236" s="79"/>
      <c r="I236" s="79"/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73">
        <f>SUM(T5:T235)</f>
        <v>79412.833333333343</v>
      </c>
    </row>
    <row r="237" spans="1:20" ht="18" customHeight="1" x14ac:dyDescent="0.2">
      <c r="A237" s="79" t="s">
        <v>356</v>
      </c>
      <c r="B237" s="79"/>
      <c r="C237" s="79"/>
      <c r="D237" s="79"/>
      <c r="E237" s="79"/>
      <c r="F237" s="79"/>
      <c r="G237" s="79"/>
      <c r="H237" s="79"/>
      <c r="I237" s="79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16">
        <f>T236/1250</f>
        <v>63.530266666666677</v>
      </c>
    </row>
    <row r="238" spans="1:20" ht="17.100000000000001" customHeight="1" x14ac:dyDescent="0.2">
      <c r="A238" s="90" t="s">
        <v>357</v>
      </c>
      <c r="B238" s="90"/>
      <c r="C238" s="90"/>
      <c r="D238" s="90"/>
      <c r="E238" s="90"/>
      <c r="F238" s="90"/>
      <c r="G238" s="90"/>
      <c r="H238" s="90"/>
      <c r="I238" s="90"/>
      <c r="J238" s="90"/>
      <c r="K238" s="90"/>
      <c r="L238" s="90"/>
      <c r="M238" s="90"/>
      <c r="N238" s="90"/>
      <c r="O238" s="90"/>
      <c r="P238" s="90"/>
      <c r="Q238" s="90"/>
      <c r="R238" s="90"/>
      <c r="S238" s="90"/>
      <c r="T238" s="51">
        <f>ROUND(T237,0)</f>
        <v>64</v>
      </c>
    </row>
    <row r="239" spans="1:20" ht="17.100000000000001" customHeight="1" x14ac:dyDescent="0.2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</row>
    <row r="240" spans="1:20" ht="17.100000000000001" customHeight="1" x14ac:dyDescent="0.2">
      <c r="A240" s="61"/>
      <c r="B240" s="103" t="s">
        <v>343</v>
      </c>
      <c r="C240" s="58"/>
      <c r="D240" s="104" t="s">
        <v>344</v>
      </c>
      <c r="E240" s="105" t="s">
        <v>345</v>
      </c>
      <c r="F240" s="105"/>
      <c r="G240" s="105"/>
      <c r="H240" s="105"/>
      <c r="I240" s="106"/>
      <c r="J240" s="119" t="s">
        <v>346</v>
      </c>
      <c r="K240" s="119"/>
      <c r="L240" s="119"/>
      <c r="M240" s="119"/>
      <c r="N240" s="119"/>
      <c r="O240" s="119"/>
      <c r="P240" s="119"/>
      <c r="Q240" s="61"/>
      <c r="R240" s="61"/>
      <c r="S240" s="61"/>
      <c r="T240" s="61"/>
    </row>
    <row r="241" spans="1:20" ht="17.100000000000001" customHeight="1" x14ac:dyDescent="0.25">
      <c r="A241" s="61"/>
      <c r="B241" s="57" t="s">
        <v>159</v>
      </c>
      <c r="C241" s="58" t="s">
        <v>347</v>
      </c>
      <c r="D241" s="108">
        <f>T214+T209+T196+T187+T186+T182+T179+T175+T161+T143+T139+T135+T132+T131+T128+T125+T108+T104+T98+T94+T83+T80+T76+T55+T43+T34+T31+T25+T21+T19+T17+T15+T13+T9+T5</f>
        <v>17634.5</v>
      </c>
      <c r="E241" s="109">
        <f>D241/1250</f>
        <v>14.1076</v>
      </c>
      <c r="F241" s="109"/>
      <c r="G241" s="109"/>
      <c r="H241" s="109"/>
      <c r="I241" s="106"/>
      <c r="J241" s="120" t="s">
        <v>362</v>
      </c>
      <c r="K241" s="120"/>
      <c r="L241" s="120"/>
      <c r="M241" s="120"/>
      <c r="N241" s="120"/>
      <c r="O241" s="120"/>
      <c r="P241" s="120"/>
      <c r="Q241" s="61"/>
      <c r="R241" s="61"/>
      <c r="S241" s="61"/>
      <c r="T241" s="61"/>
    </row>
    <row r="242" spans="1:20" ht="17.100000000000001" customHeight="1" x14ac:dyDescent="0.2">
      <c r="A242" s="61"/>
      <c r="B242" s="57" t="s">
        <v>349</v>
      </c>
      <c r="C242" s="58" t="s">
        <v>347</v>
      </c>
      <c r="D242" s="108">
        <f>T235+T230+T223+T222+T218+T208+T195+T185+T181+T178+T174+T160+T142+T138+T134+T130+T127+T124+T122+T119+T116+T114+T110+T109+T107+T103+T97+T93+T82+T79+T75+T54+T42+T38+T33+T30+T24+T8</f>
        <v>24985</v>
      </c>
      <c r="E242" s="111">
        <f>D242/1250</f>
        <v>19.988</v>
      </c>
      <c r="F242" s="111"/>
      <c r="G242" s="111"/>
      <c r="H242" s="111"/>
      <c r="I242" s="106"/>
      <c r="J242" s="120" t="s">
        <v>363</v>
      </c>
      <c r="K242" s="120"/>
      <c r="L242" s="120"/>
      <c r="M242" s="120"/>
      <c r="N242" s="120"/>
      <c r="O242" s="120"/>
      <c r="P242" s="120"/>
      <c r="Q242" s="61"/>
      <c r="R242" s="61"/>
      <c r="S242" s="61"/>
      <c r="T242" s="61"/>
    </row>
    <row r="243" spans="1:20" ht="17.100000000000001" customHeight="1" x14ac:dyDescent="0.2">
      <c r="A243" s="61"/>
      <c r="B243" s="57" t="s">
        <v>351</v>
      </c>
      <c r="C243" s="58" t="s">
        <v>347</v>
      </c>
      <c r="D243" s="108">
        <f>T233+T229+T221+T220+T217+T216+T207+T194+T192+T191+T190+T184+T96+T92+T78+T74+T41+T37+T32+T29+T27+T23</f>
        <v>22040</v>
      </c>
      <c r="E243" s="111">
        <f>D243/1250</f>
        <v>17.632000000000001</v>
      </c>
      <c r="F243" s="111"/>
      <c r="G243" s="111"/>
      <c r="H243" s="111"/>
      <c r="I243" s="106"/>
      <c r="J243" s="121" t="s">
        <v>364</v>
      </c>
      <c r="K243" s="121"/>
      <c r="L243" s="121"/>
      <c r="M243" s="121"/>
      <c r="N243" s="121"/>
      <c r="O243" s="121"/>
      <c r="P243" s="121"/>
      <c r="Q243" s="61"/>
      <c r="R243" s="61"/>
      <c r="S243" s="61"/>
      <c r="T243" s="61"/>
    </row>
    <row r="244" spans="1:20" ht="17.100000000000001" customHeight="1" x14ac:dyDescent="0.2">
      <c r="A244" s="61"/>
      <c r="B244" s="112" t="s">
        <v>353</v>
      </c>
      <c r="C244" s="112" t="s">
        <v>347</v>
      </c>
      <c r="D244" s="108">
        <f>T232+T188+T183+T77+T73+T40+T36+T28+T26+T22</f>
        <v>14753.333333333334</v>
      </c>
      <c r="E244" s="111">
        <f>D244/1250</f>
        <v>11.802666666666667</v>
      </c>
      <c r="F244" s="111"/>
      <c r="G244" s="111"/>
      <c r="H244" s="111"/>
      <c r="I244" s="106"/>
      <c r="J244" s="122" t="s">
        <v>365</v>
      </c>
      <c r="K244" s="121"/>
      <c r="L244" s="121"/>
      <c r="M244" s="121"/>
      <c r="N244" s="121"/>
      <c r="O244" s="121"/>
      <c r="P244" s="121"/>
      <c r="Q244" s="61"/>
      <c r="R244" s="61"/>
      <c r="S244" s="61"/>
      <c r="T244" s="61"/>
    </row>
    <row r="245" spans="1:20" ht="17.100000000000001" customHeight="1" x14ac:dyDescent="0.2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</row>
    <row r="246" spans="1:20" ht="18" customHeight="1" x14ac:dyDescent="0.2">
      <c r="F246" s="2" t="s">
        <v>194</v>
      </c>
    </row>
  </sheetData>
  <autoFilter ref="A3:T238">
    <filterColumn colId="2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</autoFilter>
  <sortState ref="A9:P110">
    <sortCondition sortBy="fontColor" ref="O341" dxfId="0"/>
  </sortState>
  <mergeCells count="203">
    <mergeCell ref="E240:H240"/>
    <mergeCell ref="E241:H241"/>
    <mergeCell ref="E242:H242"/>
    <mergeCell ref="E243:H243"/>
    <mergeCell ref="E244:H244"/>
    <mergeCell ref="J240:P240"/>
    <mergeCell ref="J241:P241"/>
    <mergeCell ref="J242:P242"/>
    <mergeCell ref="J243:P243"/>
    <mergeCell ref="J244:P244"/>
    <mergeCell ref="G182:M182"/>
    <mergeCell ref="G176:G179"/>
    <mergeCell ref="F133:F135"/>
    <mergeCell ref="G133:M135"/>
    <mergeCell ref="H176:M179"/>
    <mergeCell ref="G150:M152"/>
    <mergeCell ref="G159:M161"/>
    <mergeCell ref="F156:F158"/>
    <mergeCell ref="G156:M158"/>
    <mergeCell ref="F159:F161"/>
    <mergeCell ref="F144:F146"/>
    <mergeCell ref="G144:M146"/>
    <mergeCell ref="H172:M175"/>
    <mergeCell ref="F187:M187"/>
    <mergeCell ref="A238:S238"/>
    <mergeCell ref="A237:S237"/>
    <mergeCell ref="A236:S236"/>
    <mergeCell ref="E234:E235"/>
    <mergeCell ref="F234:M234"/>
    <mergeCell ref="G235:M235"/>
    <mergeCell ref="F206:F209"/>
    <mergeCell ref="G206:M209"/>
    <mergeCell ref="G216:M216"/>
    <mergeCell ref="C228:C235"/>
    <mergeCell ref="D228:D235"/>
    <mergeCell ref="G162:M164"/>
    <mergeCell ref="F165:F167"/>
    <mergeCell ref="G165:M167"/>
    <mergeCell ref="F168:F170"/>
    <mergeCell ref="G168:M170"/>
    <mergeCell ref="G181:M181"/>
    <mergeCell ref="F150:F152"/>
    <mergeCell ref="G171:M171"/>
    <mergeCell ref="G172:G175"/>
    <mergeCell ref="G232:M232"/>
    <mergeCell ref="F190:M190"/>
    <mergeCell ref="G217:M217"/>
    <mergeCell ref="E228:E230"/>
    <mergeCell ref="E231:E233"/>
    <mergeCell ref="G233:M233"/>
    <mergeCell ref="G221:M221"/>
    <mergeCell ref="F228:M228"/>
    <mergeCell ref="G222:M222"/>
    <mergeCell ref="F215:M215"/>
    <mergeCell ref="F218:M218"/>
    <mergeCell ref="F197:M197"/>
    <mergeCell ref="F214:M214"/>
    <mergeCell ref="F227:M227"/>
    <mergeCell ref="G223:M223"/>
    <mergeCell ref="G220:M220"/>
    <mergeCell ref="G225:M225"/>
    <mergeCell ref="E193:E196"/>
    <mergeCell ref="F193:M196"/>
    <mergeCell ref="F198:F201"/>
    <mergeCell ref="G198:M201"/>
    <mergeCell ref="F202:F205"/>
    <mergeCell ref="F191:M191"/>
    <mergeCell ref="F219:M219"/>
    <mergeCell ref="A1:T1"/>
    <mergeCell ref="F136:L136"/>
    <mergeCell ref="F88:M88"/>
    <mergeCell ref="F72:M72"/>
    <mergeCell ref="G110:M110"/>
    <mergeCell ref="G116:M116"/>
    <mergeCell ref="F54:F55"/>
    <mergeCell ref="G54:M55"/>
    <mergeCell ref="F44:F45"/>
    <mergeCell ref="G44:M45"/>
    <mergeCell ref="C3:D4"/>
    <mergeCell ref="N3:N4"/>
    <mergeCell ref="F35:M35"/>
    <mergeCell ref="F18:M18"/>
    <mergeCell ref="F17:M17"/>
    <mergeCell ref="F14:M14"/>
    <mergeCell ref="E32:E34"/>
    <mergeCell ref="F32:M34"/>
    <mergeCell ref="F48:F51"/>
    <mergeCell ref="G48:M51"/>
    <mergeCell ref="A3:A4"/>
    <mergeCell ref="E3:M4"/>
    <mergeCell ref="F127:F128"/>
    <mergeCell ref="G129:M131"/>
    <mergeCell ref="B3:B4"/>
    <mergeCell ref="E8:E9"/>
    <mergeCell ref="C5:C7"/>
    <mergeCell ref="C8:C12"/>
    <mergeCell ref="D8:D12"/>
    <mergeCell ref="E10:E11"/>
    <mergeCell ref="F15:M15"/>
    <mergeCell ref="D5:D7"/>
    <mergeCell ref="F13:M13"/>
    <mergeCell ref="B5:B13"/>
    <mergeCell ref="D13:D15"/>
    <mergeCell ref="G230:M230"/>
    <mergeCell ref="F231:M231"/>
    <mergeCell ref="F226:M226"/>
    <mergeCell ref="G229:M229"/>
    <mergeCell ref="G224:M224"/>
    <mergeCell ref="F100:M100"/>
    <mergeCell ref="G68:M71"/>
    <mergeCell ref="F81:F83"/>
    <mergeCell ref="G81:M83"/>
    <mergeCell ref="F117:F119"/>
    <mergeCell ref="G117:M119"/>
    <mergeCell ref="F120:F122"/>
    <mergeCell ref="G120:M122"/>
    <mergeCell ref="G202:M205"/>
    <mergeCell ref="F188:M188"/>
    <mergeCell ref="F192:M192"/>
    <mergeCell ref="F180:M180"/>
    <mergeCell ref="F126:M126"/>
    <mergeCell ref="G127:M128"/>
    <mergeCell ref="G132:M132"/>
    <mergeCell ref="F129:F131"/>
    <mergeCell ref="G147:L148"/>
    <mergeCell ref="F189:M189"/>
    <mergeCell ref="F162:F164"/>
    <mergeCell ref="E180:E186"/>
    <mergeCell ref="C17:C20"/>
    <mergeCell ref="D17:D20"/>
    <mergeCell ref="F26:M26"/>
    <mergeCell ref="F27:M27"/>
    <mergeCell ref="F40:F43"/>
    <mergeCell ref="G40:M43"/>
    <mergeCell ref="F46:F47"/>
    <mergeCell ref="E21:M21"/>
    <mergeCell ref="F20:M20"/>
    <mergeCell ref="F19:M19"/>
    <mergeCell ref="D22:D23"/>
    <mergeCell ref="E22:L23"/>
    <mergeCell ref="F183:F186"/>
    <mergeCell ref="G183:M186"/>
    <mergeCell ref="F137:F139"/>
    <mergeCell ref="G137:M139"/>
    <mergeCell ref="F140:F143"/>
    <mergeCell ref="G140:M143"/>
    <mergeCell ref="F123:F125"/>
    <mergeCell ref="G123:M125"/>
    <mergeCell ref="G109:M109"/>
    <mergeCell ref="F68:F71"/>
    <mergeCell ref="F84:M84"/>
    <mergeCell ref="T3:T4"/>
    <mergeCell ref="F60:F63"/>
    <mergeCell ref="G60:M63"/>
    <mergeCell ref="S3:S4"/>
    <mergeCell ref="F12:M12"/>
    <mergeCell ref="P3:P4"/>
    <mergeCell ref="O3:O4"/>
    <mergeCell ref="F6:M6"/>
    <mergeCell ref="F5:M5"/>
    <mergeCell ref="F7:M7"/>
    <mergeCell ref="F8:M9"/>
    <mergeCell ref="F10:M11"/>
    <mergeCell ref="Q3:Q4"/>
    <mergeCell ref="R3:R4"/>
    <mergeCell ref="F16:M16"/>
    <mergeCell ref="F105:F108"/>
    <mergeCell ref="G105:M108"/>
    <mergeCell ref="F89:F90"/>
    <mergeCell ref="G89:M90"/>
    <mergeCell ref="G99:L99"/>
    <mergeCell ref="G56:M59"/>
    <mergeCell ref="G46:M47"/>
    <mergeCell ref="G86:M86"/>
    <mergeCell ref="G37:M37"/>
    <mergeCell ref="G38:M38"/>
    <mergeCell ref="F39:M39"/>
    <mergeCell ref="G87:M87"/>
    <mergeCell ref="G85:M85"/>
    <mergeCell ref="B26:B29"/>
    <mergeCell ref="D26:D29"/>
    <mergeCell ref="F28:L29"/>
    <mergeCell ref="G73:L73"/>
    <mergeCell ref="D88:D90"/>
    <mergeCell ref="G91:L91"/>
    <mergeCell ref="G153:L153"/>
    <mergeCell ref="D218:D219"/>
    <mergeCell ref="G210:L210"/>
    <mergeCell ref="D180:D185"/>
    <mergeCell ref="D35:D37"/>
    <mergeCell ref="G52:L52"/>
    <mergeCell ref="G64:L65"/>
    <mergeCell ref="G77:L78"/>
    <mergeCell ref="G95:L95"/>
    <mergeCell ref="G112:L112"/>
    <mergeCell ref="D126:D128"/>
    <mergeCell ref="F111:M111"/>
    <mergeCell ref="F56:F59"/>
    <mergeCell ref="G36:M36"/>
    <mergeCell ref="E84:E87"/>
    <mergeCell ref="E100:E110"/>
    <mergeCell ref="F101:F104"/>
    <mergeCell ref="G101:M104"/>
  </mergeCells>
  <phoneticPr fontId="2" type="noConversion"/>
  <printOptions horizontalCentered="1"/>
  <pageMargins left="1.1811023622047245" right="1.1811023622047245" top="1.5748031496062993" bottom="1.1811023622047245" header="1.1811023622047245" footer="0"/>
  <pageSetup paperSize="9" scale="75" firstPageNumber="556" fitToHeight="0" orientation="landscape" useFirstPageNumber="1" r:id="rId1"/>
  <headerFooter differentOddEven="1">
    <oddHeader>&amp;R&amp;P</oddHeader>
    <evenHeader>&amp;L&amp;P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AHLI</vt:lpstr>
      <vt:lpstr>TERAMPIL</vt:lpstr>
      <vt:lpstr>AHLI!Print_Area</vt:lpstr>
      <vt:lpstr>TERAMPIL!Print_Area</vt:lpstr>
      <vt:lpstr>AHLI!Print_Titles</vt:lpstr>
      <vt:lpstr>TERAMPIL!Print_Titles</vt:lpstr>
    </vt:vector>
  </TitlesOfParts>
  <Company>Data &amp; Informasi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Hendra Gunawan</dc:creator>
  <cp:lastModifiedBy>Vera Tisnawati</cp:lastModifiedBy>
  <cp:lastPrinted>2018-02-21T06:39:18Z</cp:lastPrinted>
  <dcterms:created xsi:type="dcterms:W3CDTF">2009-12-30T01:44:46Z</dcterms:created>
  <dcterms:modified xsi:type="dcterms:W3CDTF">2018-03-01T15:08:15Z</dcterms:modified>
</cp:coreProperties>
</file>